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00" windowHeight="8865" tabRatio="838" firstSheet="4" activeTab="4"/>
  </bookViews>
  <sheets>
    <sheet name="BoQ1" sheetId="1" state="veryHidden" r:id="rId1"/>
    <sheet name="Domestic" sheetId="2" state="veryHidden" r:id="rId2"/>
    <sheet name="CIF" sheetId="3" state="veryHidden" r:id="rId3"/>
    <sheet name="FoB" sheetId="4" state="veryHidden" r:id="rId4"/>
    <sheet name="Macros" sheetId="5" r:id="rId5"/>
  </sheets>
  <externalReferences>
    <externalReference r:id="rId8"/>
    <externalReference r:id="rId9"/>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'BoQ1'!$A$1:$BC$21</definedName>
    <definedName name="_xlnm.Print_Area" localSheetId="2">'CIF'!$A$1:$BC$31</definedName>
    <definedName name="_xlnm.Print_Area" localSheetId="1">'Domestic'!$A$1:$BC$24</definedName>
    <definedName name="_xlnm.Print_Area" localSheetId="3">'FoB'!$A$1:$BC$31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workbook>
</file>

<file path=xl/sharedStrings.xml><?xml version="1.0" encoding="utf-8"?>
<sst xmlns="http://schemas.openxmlformats.org/spreadsheetml/2006/main" count="761" uniqueCount="103">
  <si>
    <t>Sl.
No.</t>
  </si>
  <si>
    <t>Item Code / Make</t>
  </si>
  <si>
    <t>Estimated Rate</t>
  </si>
  <si>
    <t>Please Enable Macros to View BoQ information</t>
  </si>
  <si>
    <t>BoQ_Ver3.0</t>
  </si>
  <si>
    <t>Item Rate</t>
  </si>
  <si>
    <t>Normal</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</si>
  <si>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</si>
  <si>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</si>
  <si>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</si>
  <si>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</si>
  <si>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</si>
  <si>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</si>
  <si>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</si>
  <si>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</si>
  <si>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</si>
  <si>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</si>
  <si>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</si>
  <si>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</si>
  <si>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</si>
  <si>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</si>
  <si>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</si>
  <si>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</si>
  <si>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</si>
  <si>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</si>
  <si>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Any Other Taxes/Duties/Levies</t>
  </si>
  <si>
    <t>Other Taxes 2</t>
  </si>
  <si>
    <t>IIIrd Party i.e DGS&amp;D / RITES etc Inspection Charges @0.34%+Service Tax</t>
  </si>
  <si>
    <t xml:space="preserve">Less for Cenvat Credit,if any respect of Supplies Under full Excise Duty Category </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</si>
  <si>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</si>
  <si>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</si>
  <si>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</si>
  <si>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</si>
  <si>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</si>
  <si>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</si>
  <si>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</si>
  <si>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</si>
  <si>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</si>
  <si>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</si>
  <si>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item5</t>
  </si>
  <si>
    <t>Total in Figures</t>
  </si>
  <si>
    <t>Select</t>
  </si>
  <si>
    <t>Full Conversion</t>
  </si>
  <si>
    <t>Quoted Rate in Words</t>
  </si>
  <si>
    <t>Quoted Rate in Figures</t>
  </si>
  <si>
    <t>INR and Other Currency</t>
  </si>
  <si>
    <t>INR,USD,JPY,EUR</t>
  </si>
  <si>
    <t xml:space="preserve">TOTAL TAXES It will be convert only If you choose Full Conversion, Until it will be treated as INR </t>
  </si>
  <si>
    <t>Name of the Bidder/ Bidding Firm / Company :</t>
  </si>
  <si>
    <r>
      <t xml:space="preserve">TOTAL AMOUNT, It will be convert in
</t>
    </r>
    <r>
      <rPr>
        <b/>
        <sz val="11"/>
        <color indexed="10"/>
        <rFont val="Arial"/>
        <family val="2"/>
      </rPr>
      <t>Rs.      P</t>
    </r>
  </si>
  <si>
    <t>Supply  of₹20 Bi-Metallic Composite Coin Blank.</t>
  </si>
  <si>
    <t>Copper</t>
  </si>
  <si>
    <t>Zinc</t>
  </si>
  <si>
    <t>Nickel</t>
  </si>
  <si>
    <t>Packing charges per Metric Tonne</t>
  </si>
  <si>
    <t>Forwarding &amp; other charges per Metric Tonne</t>
  </si>
  <si>
    <t>item6</t>
  </si>
  <si>
    <t>Quantity offered in MT</t>
  </si>
  <si>
    <t>Basic cost of given
metals in coin blank per  MT  of  coin blank.
(A * B)
In USD / EURO per M.T. of Coin Blanks</t>
  </si>
  <si>
    <t>Quotation of metals price will be based on average official LME Cash seller &amp; settlement price for Copper Grade A, Primary Zinc and Primary Nickel during the month prior  to the month of date of PQB opening
Exchange Rate (Average SBI Bill Selling exchange rate during the month prior  to the month of date of PQB opening)</t>
  </si>
  <si>
    <t>Supply of Rs.20 - Coin Blanks</t>
  </si>
  <si>
    <t>Exchange Rate (Average SBI Bill Selling exchange rate during the month prior to the month of shipment)</t>
  </si>
  <si>
    <t xml:space="preserve">Quotation of metals price will be based on Average Official LME Cash Seller &amp; Settlement price for the  metals Copper Grade A, Primary Zinc and Primary Nickel during the month prior  to the month of date of PQB opening
 </t>
  </si>
  <si>
    <t>Net Material value</t>
  </si>
  <si>
    <t>Cost of production (Conversion cost) per MT of Coin Blank</t>
  </si>
  <si>
    <t>Freight &amp; Insurance</t>
  </si>
  <si>
    <t>IGST @ 18%</t>
  </si>
  <si>
    <t>Assessable Value (100% of C)
(D)</t>
  </si>
  <si>
    <t>BCD (5% on Cu. &amp; Zn. &amp; 0% on Ni. ) of D
E</t>
  </si>
  <si>
    <t>Social Welfare Surcharge  (10% of E)
F</t>
  </si>
  <si>
    <t xml:space="preserve">Quantity of metal to be used for per M.T. of Coin Blank
</t>
  </si>
  <si>
    <t>TOTAL IN INDIAN RUPEES
C</t>
  </si>
  <si>
    <t xml:space="preserve">Net material value without Cenvat (H-I)
</t>
  </si>
  <si>
    <t xml:space="preserve">IGST (18% of D+E+F)
G
</t>
  </si>
  <si>
    <t xml:space="preserve">Total Material value per MT (C+E+F+G)
H
</t>
  </si>
  <si>
    <t xml:space="preserve">Less:- Cenvat (G)
I
</t>
  </si>
  <si>
    <t>Sub Total</t>
  </si>
  <si>
    <r>
      <t xml:space="preserve">TOTAL AMOUNT, It will be convert in
</t>
    </r>
    <r>
      <rPr>
        <b/>
        <sz val="11"/>
        <color indexed="10"/>
        <rFont val="Arial"/>
        <family val="2"/>
      </rPr>
      <t xml:space="preserve">Rs.      </t>
    </r>
  </si>
  <si>
    <t xml:space="preserve">(B)  M. T. of the given metal per MT of coin blank.
</t>
  </si>
  <si>
    <t xml:space="preserve">Freight up to nearest Port / Depot of respective Mint (irrespective of Mint location) </t>
  </si>
  <si>
    <t>Insurance per Metric Tonne</t>
  </si>
  <si>
    <t>USD</t>
  </si>
  <si>
    <t>EUR</t>
  </si>
  <si>
    <t>Quoted Currency</t>
  </si>
  <si>
    <t>Total in Figures(USD)</t>
  </si>
  <si>
    <t>Total in Figures(EUR)</t>
  </si>
  <si>
    <t>Sub Total(USD)</t>
  </si>
  <si>
    <t>Sub Total(EUR)</t>
  </si>
  <si>
    <t>Domestic</t>
  </si>
  <si>
    <t>CIF(USD)</t>
  </si>
  <si>
    <t>CIF(EUR)</t>
  </si>
  <si>
    <t>FOB(USD)</t>
  </si>
  <si>
    <t>FOB(EUR)</t>
  </si>
  <si>
    <t xml:space="preserve">Total Currency Sum
 </t>
  </si>
  <si>
    <t>item4</t>
  </si>
  <si>
    <t>Tender Inviting Authority: Chief General Manager, India Government Mint Noida</t>
  </si>
  <si>
    <t>Name of Work:TENDER DOCUMENTS FOR PROCUREMENT OF 400 MPCS (3416 MT) OF ₹20 BI-METALLIC COIN BLANKS</t>
  </si>
  <si>
    <t xml:space="preserve"> Contract No:  NM/220/I/81/2024-Pur, dated 06.04.2024</t>
  </si>
  <si>
    <t>Name of Work: TENDER DOCUMENTS FOR PROCUREMENT OF 400 MPCS (3416 MT) OF ₹20 BI-METALLIC COIN BLANKS</t>
  </si>
  <si>
    <t>Contract No:   NM/220/I/81/2024-Pur, dated 06.04.2024</t>
  </si>
  <si>
    <t>Tender Inviting Authority:  Chief General Manager, India Government Mint Noida</t>
  </si>
  <si>
    <t>Contract No:  NM/220/I/81/2024-Pur, dated 06.04.2024</t>
  </si>
  <si>
    <t>INR,USD,EUR</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</si>
</sst>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1">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23"/>
      <name val="Calibri"/>
      <family val="2"/>
    </font>
    <font>
      <b/>
      <sz val="14"/>
      <color indexed="17"/>
      <name val="Arial"/>
      <family val="2"/>
    </font>
    <font>
      <sz val="11"/>
      <color indexed="31"/>
      <name val="Arial"/>
      <family val="2"/>
    </font>
    <font>
      <b/>
      <sz val="12"/>
      <color indexed="16"/>
      <name val="Arial"/>
      <family val="2"/>
    </font>
    <font>
      <b/>
      <sz val="11"/>
      <color indexed="16"/>
      <name val="Arial"/>
      <family val="2"/>
    </font>
    <font>
      <b/>
      <u val="single"/>
      <sz val="16"/>
      <color indexed="10"/>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0" tint="-0.4999699890613556"/>
      <name val="Calibri"/>
      <family val="2"/>
    </font>
    <font>
      <b/>
      <sz val="14"/>
      <color rgb="FF007A37"/>
      <name val="Arial"/>
      <family val="2"/>
    </font>
    <font>
      <sz val="11"/>
      <color theme="4" tint="0.7999799847602844"/>
      <name val="Arial"/>
      <family val="2"/>
    </font>
    <font>
      <b/>
      <sz val="12"/>
      <color rgb="FF800000"/>
      <name val="Arial"/>
      <family val="2"/>
    </font>
    <font>
      <b/>
      <sz val="11"/>
      <color rgb="FF800000"/>
      <name val="Arial"/>
      <family val="2"/>
    </font>
    <font>
      <b/>
      <u val="single"/>
      <sz val="16"/>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theme="0" tint="-0.14999000728130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color indexed="63"/>
      </bottom>
    </border>
    <border>
      <left style="thin"/>
      <right style="medium"/>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style="thin"/>
      <right/>
      <top>
        <color indexed="63"/>
      </top>
      <bottom style="thin"/>
    </border>
    <border>
      <left>
        <color indexed="63"/>
      </left>
      <right>
        <color indexed="63"/>
      </right>
      <top>
        <color indexed="63"/>
      </top>
      <bottom style="thin"/>
    </border>
    <border>
      <left style="thin"/>
      <right/>
      <top>
        <color indexed="63"/>
      </top>
      <bottom/>
    </border>
    <border>
      <left>
        <color indexed="63"/>
      </left>
      <right style="thin"/>
      <top>
        <color indexed="63"/>
      </top>
      <bottom style="thin"/>
    </border>
    <border>
      <left/>
      <right/>
      <top style="thin"/>
      <bottom style="thin"/>
    </border>
    <border>
      <left style="thin"/>
      <right style="thin"/>
      <top>
        <color indexed="63"/>
      </top>
      <bottom style="thin"/>
    </border>
    <border>
      <left>
        <color indexed="63"/>
      </left>
      <right style="thin"/>
      <top>
        <color indexed="63"/>
      </top>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2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64" fillId="0" borderId="13" xfId="58" applyNumberFormat="1" applyFont="1" applyFill="1" applyBorder="1" applyAlignment="1">
      <alignment horizontal="left" wrapText="1" readingOrder="1"/>
      <protection/>
    </xf>
    <xf numFmtId="0" fontId="3" fillId="0" borderId="13" xfId="58"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2" fillId="0" borderId="14" xfId="57" applyNumberFormat="1" applyFont="1" applyFill="1" applyBorder="1" applyAlignment="1" applyProtection="1">
      <alignment horizontal="center" vertical="top" wrapText="1"/>
      <protection/>
    </xf>
    <xf numFmtId="0" fontId="2" fillId="0" borderId="14" xfId="57" applyNumberFormat="1" applyFont="1" applyFill="1" applyBorder="1" applyAlignment="1">
      <alignment horizontal="center" vertical="top" wrapText="1"/>
      <protection/>
    </xf>
    <xf numFmtId="172" fontId="2" fillId="0" borderId="15"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172" fontId="3" fillId="0" borderId="13" xfId="58" applyNumberFormat="1" applyFont="1" applyFill="1" applyBorder="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172" fontId="2" fillId="0" borderId="13" xfId="57" applyNumberFormat="1" applyFont="1" applyFill="1" applyBorder="1" applyAlignment="1" applyProtection="1">
      <alignment horizontal="center" vertical="top" wrapText="1"/>
      <protection/>
    </xf>
    <xf numFmtId="0" fontId="2" fillId="0" borderId="13"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172" fontId="6" fillId="0" borderId="13"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5" fillId="0" borderId="0" xfId="57" applyNumberFormat="1" applyFont="1" applyFill="1">
      <alignment/>
      <protection/>
    </xf>
    <xf numFmtId="172" fontId="66" fillId="0" borderId="16" xfId="58" applyNumberFormat="1" applyFont="1" applyFill="1" applyBorder="1" applyAlignment="1">
      <alignment horizontal="right" vertical="top"/>
      <protection/>
    </xf>
    <xf numFmtId="172" fontId="6" fillId="0" borderId="17" xfId="58" applyNumberFormat="1" applyFont="1" applyFill="1" applyBorder="1" applyAlignment="1">
      <alignment horizontal="right" vertical="top"/>
      <protection/>
    </xf>
    <xf numFmtId="0" fontId="61" fillId="0" borderId="0" xfId="59" applyNumberFormat="1" applyFont="1" applyFill="1" applyBorder="1" applyAlignment="1" applyProtection="1">
      <alignment horizontal="center" vertical="center"/>
      <protection/>
    </xf>
    <xf numFmtId="0" fontId="3" fillId="0" borderId="0" xfId="57" applyNumberFormat="1" applyFont="1" applyFill="1" applyBorder="1" applyAlignment="1">
      <alignment vertical="center" wrapText="1"/>
      <protection/>
    </xf>
    <xf numFmtId="0" fontId="0" fillId="0" borderId="0" xfId="57" applyNumberFormat="1" applyFill="1" applyAlignment="1">
      <alignment wrapText="1"/>
      <protection/>
    </xf>
    <xf numFmtId="2" fontId="2" fillId="33" borderId="13" xfId="57" applyNumberFormat="1" applyFont="1" applyFill="1" applyBorder="1" applyAlignment="1" applyProtection="1">
      <alignment horizontal="right" vertical="top"/>
      <protection locked="0"/>
    </xf>
    <xf numFmtId="0" fontId="63" fillId="0" borderId="11" xfId="58" applyNumberFormat="1" applyFont="1" applyFill="1" applyBorder="1" applyAlignment="1">
      <alignment horizontal="center" vertical="top" wrapText="1"/>
      <protection/>
    </xf>
    <xf numFmtId="0" fontId="3" fillId="0" borderId="10" xfId="58" applyNumberFormat="1" applyFont="1" applyFill="1" applyBorder="1" applyAlignment="1">
      <alignment horizontal="center" vertical="top"/>
      <protection/>
    </xf>
    <xf numFmtId="0" fontId="3" fillId="0" borderId="18" xfId="57" applyNumberFormat="1" applyFont="1" applyFill="1" applyBorder="1" applyAlignment="1">
      <alignment vertical="top"/>
      <protection/>
    </xf>
    <xf numFmtId="0" fontId="2" fillId="0" borderId="11" xfId="58" applyNumberFormat="1" applyFont="1" applyFill="1" applyBorder="1" applyAlignment="1">
      <alignment vertical="top" wrapText="1"/>
      <protection/>
    </xf>
    <xf numFmtId="0" fontId="64" fillId="0" borderId="11" xfId="58" applyNumberFormat="1" applyFont="1" applyFill="1" applyBorder="1" applyAlignment="1">
      <alignment horizontal="left" wrapText="1" readingOrder="1"/>
      <protection/>
    </xf>
    <xf numFmtId="0" fontId="3" fillId="0" borderId="11" xfId="58" applyNumberFormat="1" applyFont="1" applyFill="1" applyBorder="1" applyAlignment="1">
      <alignmen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2" fillId="0" borderId="14" xfId="57" applyNumberFormat="1" applyFont="1" applyFill="1" applyBorder="1" applyAlignment="1" applyProtection="1">
      <alignment horizontal="right" vertical="top"/>
      <protection locked="0"/>
    </xf>
    <xf numFmtId="0" fontId="2" fillId="0" borderId="16" xfId="58" applyNumberFormat="1" applyFont="1" applyFill="1" applyBorder="1" applyAlignment="1">
      <alignment horizontal="right" vertical="top"/>
      <protection/>
    </xf>
    <xf numFmtId="172" fontId="2" fillId="0" borderId="16" xfId="58" applyNumberFormat="1" applyFont="1" applyFill="1" applyBorder="1" applyAlignment="1">
      <alignment horizontal="right" vertical="top"/>
      <protection/>
    </xf>
    <xf numFmtId="0" fontId="3" fillId="0" borderId="11" xfId="58" applyNumberFormat="1" applyFont="1" applyFill="1" applyBorder="1" applyAlignment="1">
      <alignment vertical="top" wrapText="1"/>
      <protection/>
    </xf>
    <xf numFmtId="0" fontId="2" fillId="0" borderId="19" xfId="58" applyNumberFormat="1" applyFont="1" applyFill="1" applyBorder="1" applyAlignment="1">
      <alignment horizontal="left" vertical="top"/>
      <protection/>
    </xf>
    <xf numFmtId="0" fontId="2" fillId="0" borderId="20" xfId="58" applyNumberFormat="1" applyFont="1" applyFill="1" applyBorder="1" applyAlignment="1">
      <alignment horizontal="left" vertical="top"/>
      <protection/>
    </xf>
    <xf numFmtId="0" fontId="67" fillId="0" borderId="21" xfId="57" applyNumberFormat="1" applyFont="1" applyFill="1" applyBorder="1" applyAlignment="1" applyProtection="1">
      <alignment vertical="top"/>
      <protection/>
    </xf>
    <xf numFmtId="0" fontId="14" fillId="0" borderId="14" xfId="58" applyNumberFormat="1" applyFont="1" applyFill="1" applyBorder="1" applyAlignment="1" applyProtection="1">
      <alignment vertical="center" wrapText="1"/>
      <protection locked="0"/>
    </xf>
    <xf numFmtId="0" fontId="68" fillId="33" borderId="14" xfId="58" applyNumberFormat="1" applyFont="1" applyFill="1" applyBorder="1" applyAlignment="1" applyProtection="1">
      <alignment vertical="center" wrapText="1"/>
      <protection locked="0"/>
    </xf>
    <xf numFmtId="10" fontId="69" fillId="33" borderId="14" xfId="63" applyNumberFormat="1" applyFont="1" applyFill="1" applyBorder="1" applyAlignment="1">
      <alignment horizontal="center" vertical="center"/>
    </xf>
    <xf numFmtId="0" fontId="67" fillId="0" borderId="14" xfId="58" applyNumberFormat="1" applyFont="1" applyFill="1" applyBorder="1" applyAlignment="1">
      <alignment vertical="top"/>
      <protection/>
    </xf>
    <xf numFmtId="0" fontId="3" fillId="0" borderId="14" xfId="57" applyNumberFormat="1" applyFont="1" applyFill="1" applyBorder="1" applyAlignment="1" applyProtection="1">
      <alignment vertical="top"/>
      <protection/>
    </xf>
    <xf numFmtId="0" fontId="13" fillId="0" borderId="14" xfId="58" applyNumberFormat="1" applyFont="1" applyFill="1" applyBorder="1" applyAlignment="1" applyProtection="1">
      <alignment vertical="center" wrapText="1"/>
      <protection locked="0"/>
    </xf>
    <xf numFmtId="0" fontId="13" fillId="0" borderId="14" xfId="63" applyNumberFormat="1" applyFont="1" applyFill="1" applyBorder="1" applyAlignment="1" applyProtection="1">
      <alignment vertical="center" wrapText="1"/>
      <protection locked="0"/>
    </xf>
    <xf numFmtId="0" fontId="14" fillId="0" borderId="14" xfId="58" applyNumberFormat="1" applyFont="1" applyFill="1" applyBorder="1" applyAlignment="1" applyProtection="1">
      <alignment vertical="center" wrapText="1"/>
      <protection/>
    </xf>
    <xf numFmtId="0" fontId="6" fillId="0" borderId="13" xfId="58" applyNumberFormat="1" applyFont="1" applyFill="1" applyBorder="1" applyAlignment="1">
      <alignment vertical="top"/>
      <protection/>
    </xf>
    <xf numFmtId="172" fontId="3" fillId="0" borderId="13" xfId="57" applyNumberFormat="1" applyFont="1" applyFill="1" applyBorder="1" applyAlignment="1">
      <alignment vertical="top"/>
      <protection/>
    </xf>
    <xf numFmtId="172" fontId="2" fillId="0" borderId="13" xfId="57" applyNumberFormat="1" applyFont="1" applyFill="1" applyBorder="1" applyAlignment="1" applyProtection="1">
      <alignment horizontal="right" vertical="top"/>
      <protection/>
    </xf>
    <xf numFmtId="2" fontId="2" fillId="0" borderId="13" xfId="57" applyNumberFormat="1" applyFont="1" applyFill="1" applyBorder="1" applyAlignment="1" applyProtection="1">
      <alignment horizontal="right" vertical="top"/>
      <protection locked="0"/>
    </xf>
    <xf numFmtId="2" fontId="2" fillId="0" borderId="13" xfId="57" applyNumberFormat="1" applyFont="1" applyFill="1" applyBorder="1" applyAlignment="1" applyProtection="1">
      <alignment horizontal="right" vertical="top"/>
      <protection/>
    </xf>
    <xf numFmtId="2" fontId="2" fillId="0" borderId="11" xfId="57" applyNumberFormat="1" applyFont="1" applyFill="1" applyBorder="1" applyAlignment="1" applyProtection="1">
      <alignment horizontal="center" vertical="top" wrapText="1"/>
      <protection/>
    </xf>
    <xf numFmtId="2" fontId="2" fillId="0" borderId="11" xfId="57" applyNumberFormat="1" applyFont="1" applyFill="1" applyBorder="1" applyAlignment="1">
      <alignment horizontal="center" vertical="top" wrapText="1"/>
      <protection/>
    </xf>
    <xf numFmtId="2" fontId="2" fillId="0" borderId="13" xfId="57" applyNumberFormat="1" applyFont="1" applyFill="1" applyBorder="1" applyAlignment="1">
      <alignment horizontal="center" vertical="top" wrapText="1"/>
      <protection/>
    </xf>
    <xf numFmtId="2" fontId="2" fillId="0" borderId="13" xfId="57" applyNumberFormat="1" applyFont="1" applyFill="1" applyBorder="1" applyAlignment="1" applyProtection="1">
      <alignment horizontal="center" vertical="top" wrapText="1"/>
      <protection/>
    </xf>
    <xf numFmtId="2" fontId="2" fillId="0" borderId="13" xfId="57" applyNumberFormat="1" applyFont="1" applyFill="1" applyBorder="1" applyAlignment="1">
      <alignment horizontal="right" vertical="top" wrapText="1"/>
      <protection/>
    </xf>
    <xf numFmtId="0" fontId="15" fillId="34" borderId="13" xfId="57" applyFont="1" applyFill="1" applyBorder="1" applyAlignment="1">
      <alignment horizontal="center" vertical="center"/>
      <protection/>
    </xf>
    <xf numFmtId="0" fontId="2" fillId="0" borderId="19" xfId="58" applyNumberFormat="1" applyFont="1" applyFill="1" applyBorder="1" applyAlignment="1">
      <alignment vertical="top" wrapText="1"/>
      <protection/>
    </xf>
    <xf numFmtId="0" fontId="2" fillId="0" borderId="20" xfId="58" applyNumberFormat="1" applyFont="1" applyFill="1" applyBorder="1" applyAlignment="1">
      <alignment vertical="top" wrapText="1"/>
      <protection/>
    </xf>
    <xf numFmtId="0" fontId="2" fillId="0" borderId="22" xfId="58" applyNumberFormat="1" applyFont="1" applyFill="1" applyBorder="1" applyAlignment="1">
      <alignment vertical="top" wrapText="1"/>
      <protection/>
    </xf>
    <xf numFmtId="0" fontId="3" fillId="0" borderId="13" xfId="58" applyNumberFormat="1" applyFont="1" applyFill="1" applyBorder="1" applyAlignment="1">
      <alignment horizontal="center" vertical="center"/>
      <protection/>
    </xf>
    <xf numFmtId="0" fontId="3" fillId="0" borderId="13" xfId="57" applyNumberFormat="1" applyFont="1" applyFill="1" applyBorder="1" applyAlignment="1" applyProtection="1">
      <alignment vertical="top"/>
      <protection/>
    </xf>
    <xf numFmtId="0" fontId="2" fillId="0" borderId="13" xfId="58" applyNumberFormat="1" applyFont="1" applyFill="1" applyBorder="1" applyAlignment="1">
      <alignment horizontal="left" vertical="top" wrapText="1"/>
      <protection/>
    </xf>
    <xf numFmtId="0" fontId="2" fillId="0" borderId="10"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0"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19" xfId="58" applyNumberFormat="1" applyFont="1" applyFill="1" applyBorder="1" applyAlignment="1">
      <alignment horizontal="left" vertical="top" wrapText="1"/>
      <protection/>
    </xf>
    <xf numFmtId="0" fontId="2" fillId="0" borderId="20" xfId="58" applyNumberFormat="1" applyFont="1" applyFill="1" applyBorder="1" applyAlignment="1">
      <alignment horizontal="left" vertical="top" wrapText="1"/>
      <protection/>
    </xf>
    <xf numFmtId="0" fontId="2" fillId="0" borderId="22" xfId="58" applyNumberFormat="1" applyFont="1" applyFill="1" applyBorder="1" applyAlignment="1">
      <alignment horizontal="left" vertical="top" wrapText="1"/>
      <protection/>
    </xf>
    <xf numFmtId="0" fontId="3" fillId="0" borderId="11" xfId="58" applyNumberFormat="1" applyFont="1" applyFill="1" applyBorder="1" applyAlignment="1">
      <alignment horizontal="center" vertical="center"/>
      <protection/>
    </xf>
    <xf numFmtId="0" fontId="3" fillId="0" borderId="14" xfId="58" applyNumberFormat="1" applyFont="1" applyFill="1" applyBorder="1" applyAlignment="1">
      <alignment horizontal="center" vertical="center"/>
      <protection/>
    </xf>
    <xf numFmtId="0" fontId="3" fillId="0" borderId="11" xfId="58" applyNumberFormat="1" applyFont="1" applyFill="1" applyBorder="1" applyAlignment="1">
      <alignment horizontal="center" vertical="center" wrapText="1"/>
      <protection/>
    </xf>
    <xf numFmtId="0" fontId="3" fillId="0" borderId="14" xfId="58" applyNumberFormat="1" applyFont="1" applyFill="1" applyBorder="1" applyAlignment="1">
      <alignment horizontal="center" vertical="center" wrapText="1"/>
      <protection/>
    </xf>
    <xf numFmtId="0" fontId="3" fillId="0" borderId="24" xfId="58" applyNumberFormat="1" applyFont="1" applyFill="1" applyBorder="1" applyAlignment="1">
      <alignment horizontal="center" vertical="center"/>
      <protection/>
    </xf>
    <xf numFmtId="0" fontId="3" fillId="0" borderId="24" xfId="58" applyNumberFormat="1" applyFont="1" applyFill="1" applyBorder="1" applyAlignment="1">
      <alignment horizontal="center" vertical="center" wrapText="1"/>
      <protection/>
    </xf>
    <xf numFmtId="0" fontId="2" fillId="0" borderId="21" xfId="58" applyNumberFormat="1" applyFont="1" applyFill="1" applyBorder="1" applyAlignment="1">
      <alignment vertical="top"/>
      <protection/>
    </xf>
    <xf numFmtId="0" fontId="2" fillId="0" borderId="0" xfId="58" applyNumberFormat="1" applyFont="1" applyFill="1" applyBorder="1" applyAlignment="1">
      <alignment vertical="top"/>
      <protection/>
    </xf>
    <xf numFmtId="0" fontId="2" fillId="0" borderId="25" xfId="58" applyNumberFormat="1" applyFont="1" applyFill="1" applyBorder="1" applyAlignment="1">
      <alignment vertical="top"/>
      <protection/>
    </xf>
    <xf numFmtId="0" fontId="2" fillId="0" borderId="19" xfId="58" applyNumberFormat="1" applyFont="1" applyFill="1" applyBorder="1" applyAlignment="1">
      <alignment horizontal="left" vertical="top"/>
      <protection/>
    </xf>
    <xf numFmtId="0" fontId="2" fillId="0" borderId="20" xfId="58" applyNumberFormat="1" applyFont="1" applyFill="1" applyBorder="1" applyAlignment="1">
      <alignment horizontal="left" vertical="top"/>
      <protection/>
    </xf>
    <xf numFmtId="0" fontId="2" fillId="0" borderId="22" xfId="58" applyNumberFormat="1" applyFont="1" applyFill="1" applyBorder="1" applyAlignment="1">
      <alignment horizontal="left" vertical="top"/>
      <protection/>
    </xf>
    <xf numFmtId="0" fontId="3" fillId="0" borderId="11" xfId="58" applyNumberFormat="1" applyFont="1" applyFill="1" applyBorder="1" applyAlignment="1">
      <alignment horizontal="left" vertical="center" wrapText="1"/>
      <protection/>
    </xf>
    <xf numFmtId="0" fontId="3" fillId="0" borderId="24" xfId="58" applyNumberFormat="1" applyFont="1" applyFill="1" applyBorder="1" applyAlignment="1">
      <alignment horizontal="left" vertical="center" wrapText="1"/>
      <protection/>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2105025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2105025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2105025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2105025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22"/>
  <sheetViews>
    <sheetView showGridLines="0" zoomScalePageLayoutView="0" workbookViewId="0" topLeftCell="B1">
      <selection activeCell="AZ1" sqref="C1:AZ16384"/>
    </sheetView>
  </sheetViews>
  <sheetFormatPr defaultColWidth="9.140625" defaultRowHeight="15"/>
  <cols>
    <col min="1" max="1" width="14.8515625" style="46" customWidth="1"/>
    <col min="2" max="2" width="47.8515625" style="46" customWidth="1"/>
    <col min="3" max="3" width="48.00390625" style="46" hidden="1" customWidth="1"/>
    <col min="4" max="4" width="14.57421875" style="46" hidden="1" customWidth="1"/>
    <col min="5" max="5" width="11.28125" style="46" hidden="1" customWidth="1"/>
    <col min="6" max="6" width="14.421875" style="46" hidden="1" customWidth="1"/>
    <col min="7" max="7" width="14.140625" style="46" hidden="1" customWidth="1"/>
    <col min="8" max="9" width="12.140625" style="46" hidden="1" customWidth="1"/>
    <col min="10" max="10" width="9.00390625" style="46" hidden="1" customWidth="1"/>
    <col min="11" max="11" width="18.8515625" style="46" hidden="1" customWidth="1"/>
    <col min="12" max="12" width="12.7109375" style="46" hidden="1" customWidth="1"/>
    <col min="13" max="13" width="19.00390625" style="46" hidden="1" customWidth="1"/>
    <col min="14" max="14" width="27.00390625" style="47" hidden="1" customWidth="1"/>
    <col min="15" max="15" width="20.28125" style="46" hidden="1" customWidth="1"/>
    <col min="16" max="16" width="27.85156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3.00390625" style="46" hidden="1" customWidth="1"/>
    <col min="23" max="51" width="9.140625" style="46" hidden="1" customWidth="1"/>
    <col min="52" max="52" width="10.28125" style="46" hidden="1" customWidth="1"/>
    <col min="53" max="53" width="20.28125" style="46" customWidth="1"/>
    <col min="54" max="54" width="17.8515625" style="46" hidden="1" customWidth="1"/>
    <col min="55" max="55" width="43.57421875" style="53" customWidth="1"/>
    <col min="56" max="56" width="23.7109375" style="46" customWidth="1"/>
    <col min="57" max="238" width="9.140625" style="46" customWidth="1"/>
    <col min="239" max="243" width="9.140625" style="48" customWidth="1"/>
    <col min="244" max="16384" width="9.140625" style="46" customWidth="1"/>
  </cols>
  <sheetData>
    <row r="1" spans="1:243" s="1" customFormat="1" ht="25.5" customHeight="1">
      <c r="A1" s="102" t="str">
        <f>B2&amp;" BoQ"</f>
        <v>Item Rate BoQ</v>
      </c>
      <c r="B1" s="102"/>
      <c r="C1" s="102"/>
      <c r="D1" s="102"/>
      <c r="E1" s="102"/>
      <c r="F1" s="102"/>
      <c r="G1" s="102"/>
      <c r="H1" s="102"/>
      <c r="I1" s="102"/>
      <c r="J1" s="102"/>
      <c r="K1" s="102"/>
      <c r="L1" s="102"/>
      <c r="O1" s="2"/>
      <c r="P1" s="2"/>
      <c r="Q1" s="3"/>
      <c r="BC1" s="52"/>
      <c r="IE1" s="3"/>
      <c r="IF1" s="3"/>
      <c r="IG1" s="3"/>
      <c r="IH1" s="3"/>
      <c r="II1" s="3"/>
    </row>
    <row r="2" spans="1:55" s="1" customFormat="1" ht="25.5" customHeight="1" hidden="1">
      <c r="A2" s="4" t="s">
        <v>4</v>
      </c>
      <c r="B2" s="4" t="s">
        <v>5</v>
      </c>
      <c r="C2" s="51" t="s">
        <v>6</v>
      </c>
      <c r="D2" s="51" t="s">
        <v>45</v>
      </c>
      <c r="E2" s="4" t="s">
        <v>102</v>
      </c>
      <c r="J2" s="5"/>
      <c r="K2" s="5"/>
      <c r="L2" s="5"/>
      <c r="O2" s="2"/>
      <c r="P2" s="2"/>
      <c r="Q2" s="3"/>
      <c r="BC2" s="52"/>
    </row>
    <row r="3" spans="1:243" s="1" customFormat="1" ht="30" customHeight="1" hidden="1">
      <c r="A3" s="1" t="s">
        <v>8</v>
      </c>
      <c r="C3" s="1" t="s">
        <v>9</v>
      </c>
      <c r="BC3" s="52"/>
      <c r="IE3" s="3"/>
      <c r="IF3" s="3"/>
      <c r="IG3" s="3"/>
      <c r="IH3" s="3"/>
      <c r="II3" s="3"/>
    </row>
    <row r="4" spans="1:243" s="6" customFormat="1" ht="30.75" customHeight="1">
      <c r="A4" s="103" t="s">
        <v>100</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7"/>
      <c r="IF4" s="7"/>
      <c r="IG4" s="7"/>
      <c r="IH4" s="7"/>
      <c r="II4" s="7"/>
    </row>
    <row r="5" spans="1:243" s="6" customFormat="1" ht="30.75" customHeight="1">
      <c r="A5" s="103" t="s">
        <v>98</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7"/>
      <c r="IF5" s="7"/>
      <c r="IG5" s="7"/>
      <c r="IH5" s="7"/>
      <c r="II5" s="7"/>
    </row>
    <row r="6" spans="1:243" s="6" customFormat="1" ht="30.75" customHeight="1">
      <c r="A6" s="103" t="s">
        <v>101</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7"/>
      <c r="IF6" s="7"/>
      <c r="IG6" s="7"/>
      <c r="IH6" s="7"/>
      <c r="II6" s="7"/>
    </row>
    <row r="7" spans="1:243" s="6"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7"/>
      <c r="IF7" s="7"/>
      <c r="IG7" s="7"/>
      <c r="IH7" s="7"/>
      <c r="II7" s="7"/>
    </row>
    <row r="8" spans="1:243" s="9" customFormat="1" ht="60.75" customHeight="1">
      <c r="A8" s="8" t="s">
        <v>48</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7"/>
      <c r="IE8" s="10"/>
      <c r="IF8" s="10"/>
      <c r="IG8" s="10"/>
      <c r="IH8" s="10"/>
      <c r="II8" s="10"/>
    </row>
    <row r="9" spans="1:243" s="11" customFormat="1" ht="61.5" customHeight="1">
      <c r="A9" s="96" t="s">
        <v>11</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162.75" customHeight="1">
      <c r="A11" s="13" t="s">
        <v>0</v>
      </c>
      <c r="B11" s="13" t="s">
        <v>18</v>
      </c>
      <c r="C11" s="13" t="s">
        <v>1</v>
      </c>
      <c r="D11" s="13" t="s">
        <v>19</v>
      </c>
      <c r="E11" s="13" t="s">
        <v>20</v>
      </c>
      <c r="F11" s="13" t="s">
        <v>2</v>
      </c>
      <c r="G11" s="13"/>
      <c r="H11" s="13"/>
      <c r="I11" s="13" t="s">
        <v>21</v>
      </c>
      <c r="J11" s="13" t="s">
        <v>22</v>
      </c>
      <c r="K11" s="13" t="s">
        <v>23</v>
      </c>
      <c r="L11" s="13" t="s">
        <v>24</v>
      </c>
      <c r="M11" s="16" t="s">
        <v>93</v>
      </c>
      <c r="N11" s="13" t="s">
        <v>78</v>
      </c>
      <c r="O11" s="13" t="s">
        <v>58</v>
      </c>
      <c r="P11" s="13"/>
      <c r="Q11" s="13" t="s">
        <v>25</v>
      </c>
      <c r="R11" s="13"/>
      <c r="S11" s="13"/>
      <c r="T11" s="13" t="s">
        <v>26</v>
      </c>
      <c r="U11" s="13" t="s">
        <v>27</v>
      </c>
      <c r="V11" s="13" t="s">
        <v>28</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5" t="s">
        <v>49</v>
      </c>
      <c r="BB11" s="17" t="s">
        <v>47</v>
      </c>
      <c r="BC11" s="17" t="s">
        <v>29</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2" s="30" customFormat="1" ht="45" customHeight="1">
      <c r="A13" s="56">
        <v>1</v>
      </c>
      <c r="B13" s="95" t="s">
        <v>59</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ID13" s="31">
        <v>1</v>
      </c>
      <c r="IE13" s="31" t="s">
        <v>30</v>
      </c>
      <c r="IF13" s="31" t="s">
        <v>31</v>
      </c>
      <c r="IG13" s="31">
        <v>10</v>
      </c>
      <c r="IH13" s="31" t="s">
        <v>32</v>
      </c>
    </row>
    <row r="14" spans="1:243" s="30" customFormat="1" ht="21.75" customHeight="1">
      <c r="A14" s="19">
        <v>1.01</v>
      </c>
      <c r="B14" s="29" t="s">
        <v>88</v>
      </c>
      <c r="C14" s="20" t="s">
        <v>31</v>
      </c>
      <c r="D14" s="21">
        <v>1</v>
      </c>
      <c r="E14" s="22" t="s">
        <v>33</v>
      </c>
      <c r="F14" s="32">
        <v>100</v>
      </c>
      <c r="G14" s="33"/>
      <c r="H14" s="23"/>
      <c r="I14" s="21" t="s">
        <v>34</v>
      </c>
      <c r="J14" s="24">
        <f>IF(I14="Less(-)",-1,1)</f>
        <v>1</v>
      </c>
      <c r="K14" s="25" t="s">
        <v>42</v>
      </c>
      <c r="L14" s="25" t="s">
        <v>7</v>
      </c>
      <c r="M14" s="54">
        <f>Domestic!BA22</f>
        <v>0</v>
      </c>
      <c r="N14" s="34"/>
      <c r="O14" s="81">
        <f>M14*N14</f>
        <v>0</v>
      </c>
      <c r="P14" s="35"/>
      <c r="Q14" s="34"/>
      <c r="R14" s="34"/>
      <c r="S14" s="36"/>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28">
        <f>M14</f>
        <v>0</v>
      </c>
      <c r="BB14" s="28">
        <f>BA14</f>
        <v>0</v>
      </c>
      <c r="BC14" s="29" t="str">
        <f>SpellNumber123(L14,BB14)</f>
        <v>INR Zero Only</v>
      </c>
      <c r="IE14" s="31">
        <v>1.01</v>
      </c>
      <c r="IF14" s="31" t="s">
        <v>35</v>
      </c>
      <c r="IG14" s="31" t="s">
        <v>31</v>
      </c>
      <c r="IH14" s="31">
        <v>123.223</v>
      </c>
      <c r="II14" s="31" t="s">
        <v>33</v>
      </c>
    </row>
    <row r="15" spans="1:243" s="30" customFormat="1" ht="24.75" customHeight="1">
      <c r="A15" s="19">
        <v>1.02</v>
      </c>
      <c r="B15" s="29" t="s">
        <v>89</v>
      </c>
      <c r="C15" s="20" t="s">
        <v>37</v>
      </c>
      <c r="D15" s="21">
        <v>1</v>
      </c>
      <c r="E15" s="22" t="s">
        <v>33</v>
      </c>
      <c r="F15" s="32">
        <v>100</v>
      </c>
      <c r="G15" s="33"/>
      <c r="H15" s="33"/>
      <c r="I15" s="21" t="s">
        <v>34</v>
      </c>
      <c r="J15" s="24">
        <f>IF(I15="Less(-)",-1,1)</f>
        <v>1</v>
      </c>
      <c r="K15" s="25" t="s">
        <v>42</v>
      </c>
      <c r="L15" s="25" t="s">
        <v>81</v>
      </c>
      <c r="M15" s="54">
        <f>CIF!BA29</f>
        <v>0</v>
      </c>
      <c r="N15" s="34"/>
      <c r="O15" s="81">
        <f>M15*N15</f>
        <v>0</v>
      </c>
      <c r="P15" s="35"/>
      <c r="Q15" s="34"/>
      <c r="R15" s="34"/>
      <c r="S15" s="36"/>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8">
        <f>M15</f>
        <v>0</v>
      </c>
      <c r="BB15" s="28">
        <f>BA15</f>
        <v>0</v>
      </c>
      <c r="BC15" s="29" t="str">
        <f>SpellNumber123(L15,BB15)</f>
        <v>USD Zero Only</v>
      </c>
      <c r="IE15" s="31">
        <v>1.02</v>
      </c>
      <c r="IF15" s="31" t="s">
        <v>36</v>
      </c>
      <c r="IG15" s="31" t="s">
        <v>37</v>
      </c>
      <c r="IH15" s="31">
        <v>213</v>
      </c>
      <c r="II15" s="31" t="s">
        <v>33</v>
      </c>
    </row>
    <row r="16" spans="1:243" s="30" customFormat="1" ht="24.75" customHeight="1">
      <c r="A16" s="19">
        <v>1.03</v>
      </c>
      <c r="B16" s="29" t="s">
        <v>90</v>
      </c>
      <c r="C16" s="20" t="s">
        <v>38</v>
      </c>
      <c r="D16" s="21">
        <v>1</v>
      </c>
      <c r="E16" s="22" t="s">
        <v>33</v>
      </c>
      <c r="F16" s="32">
        <v>100</v>
      </c>
      <c r="G16" s="33"/>
      <c r="H16" s="33"/>
      <c r="I16" s="21" t="s">
        <v>34</v>
      </c>
      <c r="J16" s="24">
        <f>IF(I16="Less(-)",-1,1)</f>
        <v>1</v>
      </c>
      <c r="K16" s="25" t="s">
        <v>42</v>
      </c>
      <c r="L16" s="25" t="s">
        <v>82</v>
      </c>
      <c r="M16" s="54">
        <f>CIF!BA31</f>
        <v>0</v>
      </c>
      <c r="N16" s="34"/>
      <c r="O16" s="81">
        <f>M16*N16</f>
        <v>0</v>
      </c>
      <c r="P16" s="35"/>
      <c r="Q16" s="34"/>
      <c r="R16" s="34"/>
      <c r="S16" s="36"/>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28">
        <f>M16</f>
        <v>0</v>
      </c>
      <c r="BB16" s="28">
        <f>BA16</f>
        <v>0</v>
      </c>
      <c r="BC16" s="29" t="str">
        <f>SpellNumber123(L16,BB16)</f>
        <v>EUR Zero Only</v>
      </c>
      <c r="IE16" s="31">
        <v>1.02</v>
      </c>
      <c r="IF16" s="31" t="s">
        <v>36</v>
      </c>
      <c r="IG16" s="31" t="s">
        <v>37</v>
      </c>
      <c r="IH16" s="31">
        <v>213</v>
      </c>
      <c r="II16" s="31" t="s">
        <v>33</v>
      </c>
    </row>
    <row r="17" spans="1:243" s="30" customFormat="1" ht="21.75" customHeight="1">
      <c r="A17" s="19">
        <v>1.04</v>
      </c>
      <c r="B17" s="29" t="s">
        <v>91</v>
      </c>
      <c r="C17" s="20" t="s">
        <v>94</v>
      </c>
      <c r="D17" s="21">
        <v>1</v>
      </c>
      <c r="E17" s="22" t="s">
        <v>33</v>
      </c>
      <c r="F17" s="32">
        <v>10</v>
      </c>
      <c r="G17" s="33"/>
      <c r="H17" s="33"/>
      <c r="I17" s="21" t="s">
        <v>34</v>
      </c>
      <c r="J17" s="24">
        <f>IF(I17="Less(-)",-1,1)</f>
        <v>1</v>
      </c>
      <c r="K17" s="25" t="s">
        <v>42</v>
      </c>
      <c r="L17" s="25" t="s">
        <v>81</v>
      </c>
      <c r="M17" s="54">
        <f>FoB!BA29</f>
        <v>0</v>
      </c>
      <c r="N17" s="34"/>
      <c r="O17" s="81">
        <f>M17*N17</f>
        <v>0</v>
      </c>
      <c r="P17" s="39"/>
      <c r="Q17" s="34"/>
      <c r="R17" s="34"/>
      <c r="S17" s="36"/>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8">
        <f>M17</f>
        <v>0</v>
      </c>
      <c r="BB17" s="28">
        <f>BA17</f>
        <v>0</v>
      </c>
      <c r="BC17" s="29" t="str">
        <f>SpellNumber123(L17,BB17)</f>
        <v>USD Zero Only</v>
      </c>
      <c r="IE17" s="31">
        <v>2</v>
      </c>
      <c r="IF17" s="31" t="s">
        <v>30</v>
      </c>
      <c r="IG17" s="31" t="s">
        <v>38</v>
      </c>
      <c r="IH17" s="31">
        <v>10</v>
      </c>
      <c r="II17" s="31" t="s">
        <v>33</v>
      </c>
    </row>
    <row r="18" spans="1:243" s="30" customFormat="1" ht="21.75" customHeight="1">
      <c r="A18" s="19">
        <v>1.05</v>
      </c>
      <c r="B18" s="29" t="s">
        <v>92</v>
      </c>
      <c r="C18" s="20" t="s">
        <v>39</v>
      </c>
      <c r="D18" s="21">
        <v>1</v>
      </c>
      <c r="E18" s="22" t="s">
        <v>33</v>
      </c>
      <c r="F18" s="32">
        <v>10</v>
      </c>
      <c r="G18" s="33"/>
      <c r="H18" s="33"/>
      <c r="I18" s="21" t="s">
        <v>34</v>
      </c>
      <c r="J18" s="24">
        <f>IF(I18="Less(-)",-1,1)</f>
        <v>1</v>
      </c>
      <c r="K18" s="25" t="s">
        <v>42</v>
      </c>
      <c r="L18" s="25" t="s">
        <v>82</v>
      </c>
      <c r="M18" s="54">
        <f>FoB!BA31</f>
        <v>0</v>
      </c>
      <c r="N18" s="34"/>
      <c r="O18" s="81">
        <f>M18*N18</f>
        <v>0</v>
      </c>
      <c r="P18" s="39"/>
      <c r="Q18" s="34"/>
      <c r="R18" s="34"/>
      <c r="S18" s="36"/>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28">
        <f>M18</f>
        <v>0</v>
      </c>
      <c r="BB18" s="28">
        <f>BA18</f>
        <v>0</v>
      </c>
      <c r="BC18" s="29" t="str">
        <f>SpellNumber123(L18,BB18)</f>
        <v>EUR Zero Only</v>
      </c>
      <c r="IE18" s="31">
        <v>2</v>
      </c>
      <c r="IF18" s="31" t="s">
        <v>30</v>
      </c>
      <c r="IG18" s="31" t="s">
        <v>38</v>
      </c>
      <c r="IH18" s="31">
        <v>10</v>
      </c>
      <c r="II18" s="31" t="s">
        <v>33</v>
      </c>
    </row>
    <row r="19" spans="1:243" s="30" customFormat="1" ht="33" customHeight="1" hidden="1">
      <c r="A19" s="40" t="s">
        <v>40</v>
      </c>
      <c r="B19" s="40"/>
      <c r="C19" s="21"/>
      <c r="D19" s="21"/>
      <c r="E19" s="21"/>
      <c r="F19" s="21"/>
      <c r="G19" s="21"/>
      <c r="H19" s="79"/>
      <c r="I19" s="79"/>
      <c r="J19" s="79"/>
      <c r="K19" s="79"/>
      <c r="L19" s="21"/>
      <c r="M19" s="80"/>
      <c r="N19" s="80"/>
      <c r="O19" s="80"/>
      <c r="P19" s="80"/>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2">
        <f>SUM(BA14:BA18)</f>
        <v>0</v>
      </c>
      <c r="BB19" s="42">
        <f>SUM(BB14:BB18)</f>
        <v>0</v>
      </c>
      <c r="BC19" s="29" t="str">
        <f>SpellNumber(L19,BB19)</f>
        <v> Zero Only</v>
      </c>
      <c r="IE19" s="31">
        <v>4</v>
      </c>
      <c r="IF19" s="31" t="s">
        <v>36</v>
      </c>
      <c r="IG19" s="31" t="s">
        <v>39</v>
      </c>
      <c r="IH19" s="31">
        <v>10</v>
      </c>
      <c r="II19" s="31" t="s">
        <v>33</v>
      </c>
    </row>
    <row r="20" spans="1:243" s="44" customFormat="1" ht="39" customHeight="1" hidden="1">
      <c r="A20" s="68" t="s">
        <v>44</v>
      </c>
      <c r="B20" s="69"/>
      <c r="C20" s="70"/>
      <c r="D20" s="71"/>
      <c r="E20" s="72" t="s">
        <v>41</v>
      </c>
      <c r="F20" s="73"/>
      <c r="G20" s="74"/>
      <c r="H20" s="75"/>
      <c r="I20" s="75"/>
      <c r="J20" s="75"/>
      <c r="K20" s="76"/>
      <c r="L20" s="77"/>
      <c r="M20" s="78"/>
      <c r="O20" s="30"/>
      <c r="P20" s="30"/>
      <c r="Q20" s="30"/>
      <c r="R20" s="30"/>
      <c r="S20" s="30"/>
      <c r="BA20" s="49">
        <f>IF(ISBLANK(F20),0,IF(E20="Excess (+)",ROUND(BA19+(BA19*F20),2),IF(E20="Less (-)",ROUND(BA19+(BA19*F20*(-1)),2),0)))</f>
        <v>0</v>
      </c>
      <c r="BB20" s="50">
        <f>ROUND(BA20,0)</f>
        <v>0</v>
      </c>
      <c r="BC20" s="29" t="str">
        <f>SpellNumber(L20,BB20)</f>
        <v> Zero Only</v>
      </c>
      <c r="IE20" s="45"/>
      <c r="IF20" s="45"/>
      <c r="IG20" s="45"/>
      <c r="IH20" s="45"/>
      <c r="II20" s="45"/>
    </row>
    <row r="21" spans="1:243" s="44" customFormat="1" ht="51" customHeight="1" hidden="1">
      <c r="A21" s="40" t="s">
        <v>43</v>
      </c>
      <c r="B21" s="40"/>
      <c r="C21" s="99" t="str">
        <f>SpellNumber(L19,BB19)</f>
        <v> Zero Only</v>
      </c>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1"/>
      <c r="IE21" s="45"/>
      <c r="IF21" s="45"/>
      <c r="IG21" s="45"/>
      <c r="IH21" s="45"/>
      <c r="II21" s="45"/>
    </row>
    <row r="22" spans="3:243" s="14" customFormat="1" ht="15">
      <c r="C22" s="46"/>
      <c r="D22" s="46"/>
      <c r="E22" s="46"/>
      <c r="F22" s="46"/>
      <c r="G22" s="46"/>
      <c r="H22" s="46"/>
      <c r="I22" s="46"/>
      <c r="J22" s="46"/>
      <c r="K22" s="46"/>
      <c r="L22" s="46"/>
      <c r="M22" s="46"/>
      <c r="O22" s="46"/>
      <c r="BA22" s="46"/>
      <c r="BC22" s="53"/>
      <c r="IE22" s="15"/>
      <c r="IF22" s="15"/>
      <c r="IG22" s="15"/>
      <c r="IH22" s="15"/>
      <c r="II22" s="15"/>
    </row>
  </sheetData>
  <sheetProtection password="EFBF" sheet="1"/>
  <mergeCells count="9">
    <mergeCell ref="B13:BC13"/>
    <mergeCell ref="A9:BC9"/>
    <mergeCell ref="C21:BC21"/>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0">
      <formula1>IF(ISBLANK(F20),$A$3:$C$3,$B$3:$C$3)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
      <formula1>0</formula1>
      <formula2>IF(E20&lt;&gt;"Select",99.9,0)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0">
      <formula1>IF(E20&lt;&gt;"Select",0,-1)</formula1>
      <formula2>IF(E20&lt;&gt;"Select",99.99,-1)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4:M18">
      <formula1>0</formula1>
      <formula2>999999999999999</formula2>
    </dataValidation>
    <dataValidation allowBlank="1" showInputMessage="1" showErrorMessage="1" promptTitle="Addition / Deduction" prompt="Please Choose the correct One" sqref="J14:J18"/>
    <dataValidation type="list" showInputMessage="1" showErrorMessage="1" sqref="I14:I18">
      <formula1>"Excess(+), Less(-)"</formula1>
    </dataValidation>
    <dataValidation allowBlank="1" showInputMessage="1" showErrorMessage="1" promptTitle="Itemcode/Make" prompt="Please enter text" sqref="C14:C18"/>
    <dataValidation type="decimal" allowBlank="1" showInputMessage="1" showErrorMessage="1" promptTitle="Rate Entry" prompt="Please enter the Other Taxes2 in Rupees for this item. " errorTitle="Invaid Entry" error="Only Numeric Values are allowed. " sqref="N14:O1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8">
      <formula1>0</formula1>
      <formula2>999999999999999</formula2>
    </dataValidation>
    <dataValidation allowBlank="1" showInputMessage="1" showErrorMessage="1" promptTitle="Units" prompt="Please enter Units in text" sqref="E14:E18"/>
    <dataValidation type="decimal" allowBlank="1" showInputMessage="1" showErrorMessage="1" promptTitle="Quantity" prompt="Please enter the Quantity for this item. " errorTitle="Invalid Entry" error="Only Numeric Values are allowed. " sqref="F14:F18 D14:D18">
      <formula1>0</formula1>
      <formula2>999999999999999</formula2>
    </dataValidation>
    <dataValidation type="list" allowBlank="1" showInputMessage="1" showErrorMessage="1" sqref="K14:K18">
      <formula1>"Partial Conversion, Full Conversion"</formula1>
    </dataValidation>
    <dataValidation type="list" allowBlank="1" showInputMessage="1" showErrorMessage="1" sqref="L13">
      <formula1>"INR,USD,JPY,EUR"</formula1>
    </dataValidation>
    <dataValidation type="decimal" allowBlank="1" showInputMessage="1" showErrorMessage="1" errorTitle="Invalid Entry" error="Only Numeric Values are allowed. " sqref="A13:A18">
      <formula1>0</formula1>
      <formula2>999999999999999</formula2>
    </dataValidation>
    <dataValidation type="list" allowBlank="1" showInputMessage="1" showErrorMessage="1" sqref="L14 L15 L16 L17 L18">
      <formula1>"INR,USD,EUR"</formula1>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15">
    <tabColor theme="4" tint="-0.4999699890613556"/>
  </sheetPr>
  <dimension ref="A1:II25"/>
  <sheetViews>
    <sheetView showGridLines="0" zoomScale="60" zoomScaleNormal="60" zoomScalePageLayoutView="0" workbookViewId="0" topLeftCell="A1">
      <selection activeCell="Q15" sqref="Q15"/>
    </sheetView>
  </sheetViews>
  <sheetFormatPr defaultColWidth="9.140625" defaultRowHeight="15"/>
  <cols>
    <col min="1" max="1" width="14.8515625" style="46" customWidth="1"/>
    <col min="2" max="2" width="47.8515625" style="46" customWidth="1"/>
    <col min="3" max="3" width="48.00390625" style="46" hidden="1" customWidth="1"/>
    <col min="4" max="4" width="14.57421875" style="46" hidden="1" customWidth="1"/>
    <col min="5" max="5" width="11.28125" style="46" hidden="1" customWidth="1"/>
    <col min="6" max="6" width="14.421875" style="46" hidden="1" customWidth="1"/>
    <col min="7" max="7" width="14.140625" style="46" hidden="1" customWidth="1"/>
    <col min="8" max="9" width="12.140625" style="46" hidden="1" customWidth="1"/>
    <col min="10" max="10" width="9.00390625" style="46" hidden="1" customWidth="1"/>
    <col min="11" max="11" width="18.8515625" style="46" hidden="1" customWidth="1"/>
    <col min="12" max="12" width="14.28125" style="46" hidden="1" customWidth="1"/>
    <col min="13" max="13" width="19.00390625" style="46" customWidth="1"/>
    <col min="14" max="14" width="27.00390625" style="47" customWidth="1"/>
    <col min="15" max="15" width="20.28125" style="46" customWidth="1"/>
    <col min="16" max="16" width="27.8515625" style="46" customWidth="1"/>
    <col min="17" max="17" width="18.421875" style="46" customWidth="1"/>
    <col min="18" max="18" width="17.421875" style="46" hidden="1" customWidth="1"/>
    <col min="19" max="19" width="14.7109375" style="46" hidden="1" customWidth="1"/>
    <col min="20" max="20" width="14.8515625" style="46" customWidth="1"/>
    <col min="21" max="21" width="16.421875" style="46" customWidth="1"/>
    <col min="22" max="22" width="18.7109375" style="46" customWidth="1"/>
    <col min="23" max="23" width="12.8515625" style="46" customWidth="1"/>
    <col min="24" max="25" width="9.140625" style="46" hidden="1" customWidth="1"/>
    <col min="26" max="26" width="16.8515625" style="46" customWidth="1"/>
    <col min="27" max="27" width="9.140625" style="46" customWidth="1"/>
    <col min="28" max="28" width="17.421875" style="46" customWidth="1"/>
    <col min="29" max="51" width="9.140625" style="46" hidden="1" customWidth="1"/>
    <col min="52" max="52" width="10.28125" style="46" hidden="1" customWidth="1"/>
    <col min="53" max="53" width="20.28125" style="46" customWidth="1"/>
    <col min="54" max="54" width="17.8515625" style="46" hidden="1" customWidth="1"/>
    <col min="55" max="55" width="43.57421875" style="53" customWidth="1"/>
    <col min="56" max="56" width="23.7109375" style="46" customWidth="1"/>
    <col min="57" max="238" width="9.140625" style="46" customWidth="1"/>
    <col min="239" max="243" width="9.140625" style="48" customWidth="1"/>
    <col min="244" max="16384" width="9.140625" style="46" customWidth="1"/>
  </cols>
  <sheetData>
    <row r="1" spans="1:243" s="1" customFormat="1" ht="25.5" customHeight="1">
      <c r="A1" s="102" t="str">
        <f>B2&amp;" BoQ"</f>
        <v>Item Rate BoQ</v>
      </c>
      <c r="B1" s="102"/>
      <c r="C1" s="102"/>
      <c r="D1" s="102"/>
      <c r="E1" s="102"/>
      <c r="F1" s="102"/>
      <c r="G1" s="102"/>
      <c r="H1" s="102"/>
      <c r="I1" s="102"/>
      <c r="J1" s="102"/>
      <c r="K1" s="102"/>
      <c r="L1" s="102"/>
      <c r="O1" s="2"/>
      <c r="P1" s="2"/>
      <c r="Q1" s="3"/>
      <c r="BC1" s="52"/>
      <c r="IE1" s="3"/>
      <c r="IF1" s="3"/>
      <c r="IG1" s="3"/>
      <c r="IH1" s="3"/>
      <c r="II1" s="3"/>
    </row>
    <row r="2" spans="1:55" s="1" customFormat="1" ht="25.5" customHeight="1" hidden="1">
      <c r="A2" s="4" t="s">
        <v>4</v>
      </c>
      <c r="B2" s="4" t="s">
        <v>5</v>
      </c>
      <c r="C2" s="51" t="s">
        <v>6</v>
      </c>
      <c r="D2" s="51" t="s">
        <v>45</v>
      </c>
      <c r="E2" s="4" t="s">
        <v>46</v>
      </c>
      <c r="J2" s="5"/>
      <c r="K2" s="5"/>
      <c r="L2" s="5"/>
      <c r="O2" s="2"/>
      <c r="P2" s="2"/>
      <c r="Q2" s="3"/>
      <c r="BC2" s="52"/>
    </row>
    <row r="3" spans="1:243" s="1" customFormat="1" ht="30" customHeight="1" hidden="1">
      <c r="A3" s="1" t="s">
        <v>8</v>
      </c>
      <c r="C3" s="1" t="s">
        <v>9</v>
      </c>
      <c r="BC3" s="52"/>
      <c r="IE3" s="3"/>
      <c r="IF3" s="3"/>
      <c r="IG3" s="3"/>
      <c r="IH3" s="3"/>
      <c r="II3" s="3"/>
    </row>
    <row r="4" spans="1:243" s="6" customFormat="1" ht="30.75" customHeight="1">
      <c r="A4" s="103" t="s">
        <v>100</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7"/>
      <c r="IF4" s="7"/>
      <c r="IG4" s="7"/>
      <c r="IH4" s="7"/>
      <c r="II4" s="7"/>
    </row>
    <row r="5" spans="1:243" s="6" customFormat="1" ht="30.75" customHeight="1">
      <c r="A5" s="103" t="s">
        <v>96</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7"/>
      <c r="IF5" s="7"/>
      <c r="IG5" s="7"/>
      <c r="IH5" s="7"/>
      <c r="II5" s="7"/>
    </row>
    <row r="6" spans="1:243" s="6" customFormat="1" ht="30.75" customHeight="1">
      <c r="A6" s="103" t="s">
        <v>99</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7"/>
      <c r="IF6" s="7"/>
      <c r="IG6" s="7"/>
      <c r="IH6" s="7"/>
      <c r="II6" s="7"/>
    </row>
    <row r="7" spans="1:243" s="6"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7"/>
      <c r="IF7" s="7"/>
      <c r="IG7" s="7"/>
      <c r="IH7" s="7"/>
      <c r="II7" s="7"/>
    </row>
    <row r="8" spans="1:243" s="9" customFormat="1" ht="60.75" customHeight="1">
      <c r="A8" s="8" t="s">
        <v>48</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7"/>
      <c r="IE8" s="10"/>
      <c r="IF8" s="10"/>
      <c r="IG8" s="10"/>
      <c r="IH8" s="10"/>
      <c r="II8" s="10"/>
    </row>
    <row r="9" spans="1:243" s="11" customFormat="1" ht="61.5" customHeight="1">
      <c r="A9" s="96" t="s">
        <v>11</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218.25" customHeight="1">
      <c r="A11" s="13" t="s">
        <v>0</v>
      </c>
      <c r="B11" s="13" t="s">
        <v>18</v>
      </c>
      <c r="C11" s="13" t="s">
        <v>1</v>
      </c>
      <c r="D11" s="13" t="s">
        <v>19</v>
      </c>
      <c r="E11" s="13" t="s">
        <v>20</v>
      </c>
      <c r="F11" s="13" t="s">
        <v>2</v>
      </c>
      <c r="G11" s="13"/>
      <c r="H11" s="13"/>
      <c r="I11" s="13" t="s">
        <v>21</v>
      </c>
      <c r="J11" s="13" t="s">
        <v>22</v>
      </c>
      <c r="K11" s="13" t="s">
        <v>23</v>
      </c>
      <c r="L11" s="13" t="s">
        <v>24</v>
      </c>
      <c r="M11" s="16" t="s">
        <v>62</v>
      </c>
      <c r="N11" s="13" t="s">
        <v>61</v>
      </c>
      <c r="O11" s="13" t="s">
        <v>71</v>
      </c>
      <c r="P11" s="13" t="s">
        <v>67</v>
      </c>
      <c r="Q11" s="13" t="s">
        <v>68</v>
      </c>
      <c r="R11" s="13"/>
      <c r="S11" s="13"/>
      <c r="T11" s="13" t="s">
        <v>69</v>
      </c>
      <c r="U11" s="13" t="s">
        <v>73</v>
      </c>
      <c r="V11" s="13" t="s">
        <v>74</v>
      </c>
      <c r="W11" s="13" t="s">
        <v>75</v>
      </c>
      <c r="X11" s="13"/>
      <c r="Y11" s="13"/>
      <c r="Z11" s="13" t="s">
        <v>72</v>
      </c>
      <c r="AA11" s="13" t="s">
        <v>70</v>
      </c>
      <c r="AB11" s="13" t="s">
        <v>63</v>
      </c>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5" t="s">
        <v>77</v>
      </c>
      <c r="BB11" s="17" t="s">
        <v>47</v>
      </c>
      <c r="BC11" s="17" t="s">
        <v>29</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35.25" customHeight="1">
      <c r="A13" s="19">
        <v>1</v>
      </c>
      <c r="B13" s="58" t="s">
        <v>60</v>
      </c>
      <c r="C13" s="59"/>
      <c r="D13" s="60"/>
      <c r="E13" s="38"/>
      <c r="F13" s="60"/>
      <c r="G13" s="61"/>
      <c r="H13" s="61"/>
      <c r="I13" s="60"/>
      <c r="J13" s="62"/>
      <c r="K13" s="63"/>
      <c r="L13" s="63"/>
      <c r="M13" s="43"/>
      <c r="N13" s="64"/>
      <c r="O13" s="64"/>
      <c r="P13" s="26"/>
      <c r="Q13" s="64"/>
      <c r="R13" s="64"/>
      <c r="S13" s="27"/>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65"/>
      <c r="BB13" s="66"/>
      <c r="BC13" s="67"/>
      <c r="IE13" s="31">
        <v>1</v>
      </c>
      <c r="IF13" s="31" t="s">
        <v>30</v>
      </c>
      <c r="IG13" s="31" t="s">
        <v>31</v>
      </c>
      <c r="IH13" s="31">
        <v>10</v>
      </c>
      <c r="II13" s="31" t="s">
        <v>32</v>
      </c>
    </row>
    <row r="14" spans="1:243" s="30" customFormat="1" ht="35.25" customHeight="1">
      <c r="A14" s="56">
        <v>1</v>
      </c>
      <c r="B14" s="95" t="s">
        <v>57</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57"/>
      <c r="IE14" s="31">
        <v>1</v>
      </c>
      <c r="IF14" s="31" t="s">
        <v>30</v>
      </c>
      <c r="IG14" s="31" t="s">
        <v>31</v>
      </c>
      <c r="IH14" s="31">
        <v>10</v>
      </c>
      <c r="II14" s="31" t="s">
        <v>32</v>
      </c>
    </row>
    <row r="15" spans="1:243" s="30" customFormat="1" ht="49.5" customHeight="1">
      <c r="A15" s="19">
        <v>1.01</v>
      </c>
      <c r="B15" s="29" t="s">
        <v>51</v>
      </c>
      <c r="C15" s="20" t="s">
        <v>31</v>
      </c>
      <c r="D15" s="21">
        <v>1</v>
      </c>
      <c r="E15" s="22" t="s">
        <v>33</v>
      </c>
      <c r="F15" s="32">
        <v>100</v>
      </c>
      <c r="G15" s="33"/>
      <c r="H15" s="23"/>
      <c r="I15" s="21" t="s">
        <v>34</v>
      </c>
      <c r="J15" s="24">
        <f>IF(I15="Less(-)",-1,1)</f>
        <v>1</v>
      </c>
      <c r="K15" s="25" t="s">
        <v>42</v>
      </c>
      <c r="L15" s="25" t="s">
        <v>7</v>
      </c>
      <c r="M15" s="54"/>
      <c r="N15" s="54"/>
      <c r="O15" s="83">
        <f>M15*N15</f>
        <v>0</v>
      </c>
      <c r="P15" s="84">
        <f>100%*O15</f>
        <v>0</v>
      </c>
      <c r="Q15" s="83">
        <f>0.05*P15</f>
        <v>0</v>
      </c>
      <c r="R15" s="82"/>
      <c r="S15" s="85"/>
      <c r="T15" s="86">
        <f>10%*Q15</f>
        <v>0</v>
      </c>
      <c r="U15" s="86">
        <f>18%*(P15+Q15+T15)</f>
        <v>0</v>
      </c>
      <c r="V15" s="86">
        <f>O15+Q15+T15+U15</f>
        <v>0</v>
      </c>
      <c r="W15" s="54"/>
      <c r="X15" s="37"/>
      <c r="Y15" s="37"/>
      <c r="Z15" s="86">
        <f>V15-W15</f>
        <v>0</v>
      </c>
      <c r="AA15" s="86">
        <v>0.6877</v>
      </c>
      <c r="AB15" s="86">
        <f>Z15*AA15</f>
        <v>0</v>
      </c>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8">
        <f>AB15</f>
        <v>0</v>
      </c>
      <c r="BB15" s="28">
        <f>BA15</f>
        <v>0</v>
      </c>
      <c r="BC15" s="29" t="str">
        <f>SpellNumber123(L15,BB15)</f>
        <v>INR Zero Only</v>
      </c>
      <c r="IE15" s="31">
        <v>1.01</v>
      </c>
      <c r="IF15" s="31" t="s">
        <v>35</v>
      </c>
      <c r="IG15" s="31" t="s">
        <v>31</v>
      </c>
      <c r="IH15" s="31">
        <v>123.223</v>
      </c>
      <c r="II15" s="31" t="s">
        <v>33</v>
      </c>
    </row>
    <row r="16" spans="1:243" s="30" customFormat="1" ht="30" customHeight="1">
      <c r="A16" s="19">
        <v>1.02</v>
      </c>
      <c r="B16" s="29" t="s">
        <v>52</v>
      </c>
      <c r="C16" s="20" t="s">
        <v>37</v>
      </c>
      <c r="D16" s="21">
        <v>1</v>
      </c>
      <c r="E16" s="22" t="s">
        <v>33</v>
      </c>
      <c r="F16" s="32">
        <v>100</v>
      </c>
      <c r="G16" s="33"/>
      <c r="H16" s="33"/>
      <c r="I16" s="21" t="s">
        <v>34</v>
      </c>
      <c r="J16" s="24">
        <f>IF(I16="Less(-)",-1,1)</f>
        <v>1</v>
      </c>
      <c r="K16" s="25" t="s">
        <v>42</v>
      </c>
      <c r="L16" s="25" t="s">
        <v>7</v>
      </c>
      <c r="M16" s="54"/>
      <c r="N16" s="54"/>
      <c r="O16" s="83">
        <f>M16*N16</f>
        <v>0</v>
      </c>
      <c r="P16" s="84">
        <f>100%*O16</f>
        <v>0</v>
      </c>
      <c r="Q16" s="83">
        <f>0.05*P16</f>
        <v>0</v>
      </c>
      <c r="R16" s="82"/>
      <c r="S16" s="85"/>
      <c r="T16" s="86">
        <f>10%*Q16</f>
        <v>0</v>
      </c>
      <c r="U16" s="86">
        <f>18%*(P16+Q16+T16)</f>
        <v>0</v>
      </c>
      <c r="V16" s="86">
        <f>O16+Q16+T16+U16</f>
        <v>0</v>
      </c>
      <c r="W16" s="54"/>
      <c r="X16" s="37"/>
      <c r="Y16" s="37"/>
      <c r="Z16" s="86">
        <f>V16-W16</f>
        <v>0</v>
      </c>
      <c r="AA16" s="86">
        <v>0.1689</v>
      </c>
      <c r="AB16" s="86">
        <f>Z16*AA16</f>
        <v>0</v>
      </c>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28">
        <f aca="true" t="shared" si="0" ref="BA16:BA21">AB16</f>
        <v>0</v>
      </c>
      <c r="BB16" s="28">
        <f aca="true" t="shared" si="1" ref="BB16:BB21">BA16</f>
        <v>0</v>
      </c>
      <c r="BC16" s="29" t="str">
        <f>SpellNumber123(L16,BB16)</f>
        <v>INR Zero Only</v>
      </c>
      <c r="IE16" s="31">
        <v>1.02</v>
      </c>
      <c r="IF16" s="31" t="s">
        <v>36</v>
      </c>
      <c r="IG16" s="31" t="s">
        <v>37</v>
      </c>
      <c r="IH16" s="31">
        <v>213</v>
      </c>
      <c r="II16" s="31" t="s">
        <v>33</v>
      </c>
    </row>
    <row r="17" spans="1:243" s="30" customFormat="1" ht="46.5" customHeight="1">
      <c r="A17" s="19">
        <v>1.03</v>
      </c>
      <c r="B17" s="29" t="s">
        <v>53</v>
      </c>
      <c r="C17" s="20" t="s">
        <v>38</v>
      </c>
      <c r="D17" s="21">
        <v>1</v>
      </c>
      <c r="E17" s="22" t="s">
        <v>33</v>
      </c>
      <c r="F17" s="32">
        <v>10</v>
      </c>
      <c r="G17" s="33"/>
      <c r="H17" s="33"/>
      <c r="I17" s="21" t="s">
        <v>34</v>
      </c>
      <c r="J17" s="24">
        <f>IF(I17="Less(-)",-1,1)</f>
        <v>1</v>
      </c>
      <c r="K17" s="25" t="s">
        <v>42</v>
      </c>
      <c r="L17" s="25" t="s">
        <v>7</v>
      </c>
      <c r="M17" s="54"/>
      <c r="N17" s="54"/>
      <c r="O17" s="83">
        <f>M17*N17</f>
        <v>0</v>
      </c>
      <c r="P17" s="87">
        <f>100%*O17</f>
        <v>0</v>
      </c>
      <c r="Q17" s="83">
        <f>0*P17</f>
        <v>0</v>
      </c>
      <c r="R17" s="82"/>
      <c r="S17" s="85"/>
      <c r="T17" s="86">
        <f>10%*Q17</f>
        <v>0</v>
      </c>
      <c r="U17" s="86">
        <f>18%*(P17+Q17+T17)</f>
        <v>0</v>
      </c>
      <c r="V17" s="86">
        <f>O17+Q17+T17+U17</f>
        <v>0</v>
      </c>
      <c r="W17" s="54"/>
      <c r="X17" s="37"/>
      <c r="Y17" s="37"/>
      <c r="Z17" s="86">
        <f>V17-W17</f>
        <v>0</v>
      </c>
      <c r="AA17" s="86">
        <v>0.1434</v>
      </c>
      <c r="AB17" s="86">
        <f>Z17*AA17</f>
        <v>0</v>
      </c>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8">
        <f t="shared" si="0"/>
        <v>0</v>
      </c>
      <c r="BB17" s="28">
        <f t="shared" si="1"/>
        <v>0</v>
      </c>
      <c r="BC17" s="29" t="str">
        <f>SpellNumber123(L17,BB17)</f>
        <v>INR Zero Only</v>
      </c>
      <c r="IE17" s="31">
        <v>2</v>
      </c>
      <c r="IF17" s="31" t="s">
        <v>30</v>
      </c>
      <c r="IG17" s="31" t="s">
        <v>38</v>
      </c>
      <c r="IH17" s="31">
        <v>10</v>
      </c>
      <c r="II17" s="31" t="s">
        <v>33</v>
      </c>
    </row>
    <row r="18" spans="1:242" s="30" customFormat="1" ht="42" customHeight="1">
      <c r="A18" s="19">
        <v>1</v>
      </c>
      <c r="B18" s="108" t="s">
        <v>76</v>
      </c>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10"/>
      <c r="AB18" s="86">
        <f>AB15+AB16+AB17</f>
        <v>0</v>
      </c>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28">
        <f t="shared" si="0"/>
        <v>0</v>
      </c>
      <c r="BB18" s="28">
        <f t="shared" si="1"/>
        <v>0</v>
      </c>
      <c r="BC18" s="29"/>
      <c r="ID18" s="31">
        <v>1</v>
      </c>
      <c r="IE18" s="31" t="s">
        <v>30</v>
      </c>
      <c r="IF18" s="31" t="s">
        <v>31</v>
      </c>
      <c r="IG18" s="31">
        <v>10</v>
      </c>
      <c r="IH18" s="31" t="s">
        <v>32</v>
      </c>
    </row>
    <row r="19" spans="1:243" s="30" customFormat="1" ht="37.5" customHeight="1">
      <c r="A19" s="19">
        <v>1.01</v>
      </c>
      <c r="B19" s="29" t="s">
        <v>64</v>
      </c>
      <c r="C19" s="20" t="s">
        <v>39</v>
      </c>
      <c r="D19" s="21">
        <v>1</v>
      </c>
      <c r="E19" s="22" t="s">
        <v>33</v>
      </c>
      <c r="F19" s="32">
        <v>100</v>
      </c>
      <c r="G19" s="33"/>
      <c r="H19" s="23"/>
      <c r="I19" s="21" t="s">
        <v>34</v>
      </c>
      <c r="J19" s="24">
        <f>IF(I19="Less(-)",-1,1)</f>
        <v>1</v>
      </c>
      <c r="K19" s="25" t="s">
        <v>42</v>
      </c>
      <c r="L19" s="25" t="s">
        <v>7</v>
      </c>
      <c r="M19" s="81"/>
      <c r="N19" s="81"/>
      <c r="O19" s="81"/>
      <c r="P19" s="35"/>
      <c r="Q19" s="81"/>
      <c r="R19" s="81"/>
      <c r="S19" s="35"/>
      <c r="T19" s="39"/>
      <c r="U19" s="39"/>
      <c r="V19" s="39"/>
      <c r="W19" s="39"/>
      <c r="X19" s="39"/>
      <c r="Y19" s="39"/>
      <c r="Z19" s="39"/>
      <c r="AA19" s="39"/>
      <c r="AB19" s="54"/>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28">
        <f t="shared" si="0"/>
        <v>0</v>
      </c>
      <c r="BB19" s="28">
        <f t="shared" si="1"/>
        <v>0</v>
      </c>
      <c r="BC19" s="29" t="str">
        <f>SpellNumber123(L19,BB19)</f>
        <v>INR Zero Only</v>
      </c>
      <c r="IE19" s="31">
        <v>1.01</v>
      </c>
      <c r="IF19" s="31" t="s">
        <v>35</v>
      </c>
      <c r="IG19" s="31" t="s">
        <v>31</v>
      </c>
      <c r="IH19" s="31">
        <v>123.223</v>
      </c>
      <c r="II19" s="31" t="s">
        <v>33</v>
      </c>
    </row>
    <row r="20" spans="1:243" s="30" customFormat="1" ht="37.5" customHeight="1">
      <c r="A20" s="19">
        <v>1.01</v>
      </c>
      <c r="B20" s="29" t="s">
        <v>65</v>
      </c>
      <c r="C20" s="20" t="s">
        <v>39</v>
      </c>
      <c r="D20" s="21">
        <v>1</v>
      </c>
      <c r="E20" s="22" t="s">
        <v>33</v>
      </c>
      <c r="F20" s="32">
        <v>100</v>
      </c>
      <c r="G20" s="33"/>
      <c r="H20" s="23"/>
      <c r="I20" s="21" t="s">
        <v>34</v>
      </c>
      <c r="J20" s="24">
        <f>IF(I20="Less(-)",-1,1)</f>
        <v>1</v>
      </c>
      <c r="K20" s="25" t="s">
        <v>42</v>
      </c>
      <c r="L20" s="25" t="s">
        <v>7</v>
      </c>
      <c r="M20" s="81"/>
      <c r="N20" s="81"/>
      <c r="O20" s="81"/>
      <c r="P20" s="35"/>
      <c r="Q20" s="81"/>
      <c r="R20" s="81"/>
      <c r="S20" s="35"/>
      <c r="T20" s="39"/>
      <c r="U20" s="39"/>
      <c r="V20" s="39"/>
      <c r="W20" s="39"/>
      <c r="X20" s="39"/>
      <c r="Y20" s="39"/>
      <c r="Z20" s="39"/>
      <c r="AA20" s="39"/>
      <c r="AB20" s="54"/>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28">
        <f t="shared" si="0"/>
        <v>0</v>
      </c>
      <c r="BB20" s="28">
        <f t="shared" si="1"/>
        <v>0</v>
      </c>
      <c r="BC20" s="29" t="str">
        <f>SpellNumber123(L20,BB20)</f>
        <v>INR Zero Only</v>
      </c>
      <c r="IE20" s="31">
        <v>1.01</v>
      </c>
      <c r="IF20" s="31" t="s">
        <v>35</v>
      </c>
      <c r="IG20" s="31" t="s">
        <v>31</v>
      </c>
      <c r="IH20" s="31">
        <v>123.223</v>
      </c>
      <c r="II20" s="31" t="s">
        <v>33</v>
      </c>
    </row>
    <row r="21" spans="1:243" s="30" customFormat="1" ht="48" customHeight="1">
      <c r="A21" s="19">
        <v>1.02</v>
      </c>
      <c r="B21" s="29" t="s">
        <v>66</v>
      </c>
      <c r="C21" s="20" t="s">
        <v>56</v>
      </c>
      <c r="D21" s="21">
        <v>1</v>
      </c>
      <c r="E21" s="22" t="s">
        <v>33</v>
      </c>
      <c r="F21" s="32">
        <v>100</v>
      </c>
      <c r="G21" s="33"/>
      <c r="H21" s="33"/>
      <c r="I21" s="21" t="s">
        <v>34</v>
      </c>
      <c r="J21" s="24">
        <f>IF(I21="Less(-)",-1,1)</f>
        <v>1</v>
      </c>
      <c r="K21" s="25" t="s">
        <v>42</v>
      </c>
      <c r="L21" s="25" t="s">
        <v>7</v>
      </c>
      <c r="M21" s="81"/>
      <c r="N21" s="81"/>
      <c r="O21" s="81"/>
      <c r="P21" s="35"/>
      <c r="Q21" s="81"/>
      <c r="R21" s="81"/>
      <c r="S21" s="35"/>
      <c r="T21" s="39"/>
      <c r="U21" s="39"/>
      <c r="V21" s="39"/>
      <c r="W21" s="39"/>
      <c r="X21" s="39"/>
      <c r="Y21" s="39"/>
      <c r="Z21" s="39"/>
      <c r="AA21" s="39"/>
      <c r="AB21" s="88">
        <f>(AB18+AB19+AB20)*0.18</f>
        <v>0</v>
      </c>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28">
        <f t="shared" si="0"/>
        <v>0</v>
      </c>
      <c r="BB21" s="28">
        <f t="shared" si="1"/>
        <v>0</v>
      </c>
      <c r="BC21" s="29" t="str">
        <f>SpellNumber123(L21,BB21)</f>
        <v>INR Zero Only</v>
      </c>
      <c r="IE21" s="31">
        <v>1.02</v>
      </c>
      <c r="IF21" s="31" t="s">
        <v>36</v>
      </c>
      <c r="IG21" s="31" t="s">
        <v>37</v>
      </c>
      <c r="IH21" s="31">
        <v>213</v>
      </c>
      <c r="II21" s="31" t="s">
        <v>33</v>
      </c>
    </row>
    <row r="22" spans="1:243" s="30" customFormat="1" ht="33" customHeight="1">
      <c r="A22" s="40" t="s">
        <v>40</v>
      </c>
      <c r="B22" s="40"/>
      <c r="C22" s="21"/>
      <c r="D22" s="21"/>
      <c r="E22" s="21"/>
      <c r="F22" s="21"/>
      <c r="G22" s="21"/>
      <c r="H22" s="79"/>
      <c r="I22" s="79"/>
      <c r="J22" s="79"/>
      <c r="K22" s="79"/>
      <c r="L22" s="21"/>
      <c r="M22" s="80"/>
      <c r="N22" s="80"/>
      <c r="O22" s="80"/>
      <c r="P22" s="80"/>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2">
        <f>SUM(BA18:BA21)</f>
        <v>0</v>
      </c>
      <c r="BB22" s="42">
        <f>SUM(BB18:BB21)</f>
        <v>0</v>
      </c>
      <c r="BC22" s="29" t="str">
        <f>SpellNumber(L22,BB22)</f>
        <v> Zero Only</v>
      </c>
      <c r="IE22" s="31">
        <v>4</v>
      </c>
      <c r="IF22" s="31" t="s">
        <v>36</v>
      </c>
      <c r="IG22" s="31" t="s">
        <v>39</v>
      </c>
      <c r="IH22" s="31">
        <v>10</v>
      </c>
      <c r="II22" s="31" t="s">
        <v>33</v>
      </c>
    </row>
    <row r="23" spans="1:243" s="44" customFormat="1" ht="39" customHeight="1" hidden="1">
      <c r="A23" s="68" t="s">
        <v>44</v>
      </c>
      <c r="B23" s="69"/>
      <c r="C23" s="70"/>
      <c r="D23" s="71"/>
      <c r="E23" s="72" t="s">
        <v>41</v>
      </c>
      <c r="F23" s="73"/>
      <c r="G23" s="74"/>
      <c r="H23" s="75"/>
      <c r="I23" s="75"/>
      <c r="J23" s="75"/>
      <c r="K23" s="76"/>
      <c r="L23" s="77"/>
      <c r="M23" s="78"/>
      <c r="O23" s="30"/>
      <c r="P23" s="30"/>
      <c r="Q23" s="30"/>
      <c r="R23" s="30"/>
      <c r="S23" s="30"/>
      <c r="BA23" s="49">
        <f>IF(ISBLANK(F23),0,IF(E23="Excess (+)",ROUND(BA22+(BA22*F23),2),IF(E23="Less (-)",ROUND(BA22+(BA22*F23*(-1)),2),0)))</f>
        <v>0</v>
      </c>
      <c r="BB23" s="50">
        <f>ROUND(BA23,0)</f>
        <v>0</v>
      </c>
      <c r="BC23" s="29" t="str">
        <f>SpellNumber(L23,BB23)</f>
        <v> Zero Only</v>
      </c>
      <c r="IE23" s="45"/>
      <c r="IF23" s="45"/>
      <c r="IG23" s="45"/>
      <c r="IH23" s="45"/>
      <c r="II23" s="45"/>
    </row>
    <row r="24" spans="1:243" s="44" customFormat="1" ht="51" customHeight="1">
      <c r="A24" s="40" t="s">
        <v>43</v>
      </c>
      <c r="B24" s="40"/>
      <c r="C24" s="99" t="str">
        <f>SpellNumber(L22,BB22)</f>
        <v> Zero Only</v>
      </c>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1"/>
      <c r="IE24" s="45"/>
      <c r="IF24" s="45"/>
      <c r="IG24" s="45"/>
      <c r="IH24" s="45"/>
      <c r="II24" s="45"/>
    </row>
    <row r="25" spans="3:243" s="14" customFormat="1" ht="15">
      <c r="C25" s="46"/>
      <c r="D25" s="46"/>
      <c r="E25" s="46"/>
      <c r="F25" s="46"/>
      <c r="G25" s="46"/>
      <c r="H25" s="46"/>
      <c r="I25" s="46"/>
      <c r="J25" s="46"/>
      <c r="K25" s="46"/>
      <c r="L25" s="46"/>
      <c r="M25" s="46"/>
      <c r="O25" s="46"/>
      <c r="BA25" s="46"/>
      <c r="BC25" s="53"/>
      <c r="IE25" s="15"/>
      <c r="IF25" s="15"/>
      <c r="IG25" s="15"/>
      <c r="IH25" s="15"/>
      <c r="II25" s="15"/>
    </row>
  </sheetData>
  <sheetProtection password="EFBF" sheet="1"/>
  <mergeCells count="10">
    <mergeCell ref="A9:BC9"/>
    <mergeCell ref="B14:BC14"/>
    <mergeCell ref="C24:BC24"/>
    <mergeCell ref="A1:L1"/>
    <mergeCell ref="A4:BC4"/>
    <mergeCell ref="A5:BC5"/>
    <mergeCell ref="A6:BC6"/>
    <mergeCell ref="A7:BC7"/>
    <mergeCell ref="B8:BC8"/>
    <mergeCell ref="B18:AA18"/>
  </mergeCells>
  <dataValidations count="21">
    <dataValidation type="list" allowBlank="1" showInputMessage="1" showErrorMessage="1" sqref="L13 L15:L17 L19:L21">
      <formula1>"INR,USD,JPY,EUR"</formula1>
    </dataValidation>
    <dataValidation type="list" allowBlank="1" showInputMessage="1" showErrorMessage="1" sqref="K13 K15:K17 K19:K21">
      <formula1>"Partial Conversion, Full Conversion"</formula1>
    </dataValidation>
    <dataValidation type="decimal" allowBlank="1" showInputMessage="1" showErrorMessage="1" promptTitle="Quantity" prompt="Please enter the Quantity for this item. " errorTitle="Invalid Entry" error="Only Numeric Values are allowed. " sqref="F13 D13 D19:D21 D15:D17 F15:F17 F19:F21">
      <formula1>0</formula1>
      <formula2>999999999999999</formula2>
    </dataValidation>
    <dataValidation allowBlank="1" showInputMessage="1" showErrorMessage="1" promptTitle="Units" prompt="Please enter Units in text" sqref="E13 E15:E17 E19:E21"/>
    <dataValidation type="decimal" allowBlank="1" showInputMessage="1" showErrorMessage="1" promptTitle="Rate Entry" prompt="Please enter the Basic Price in Rupees for this item. " errorTitle="Invaid Entry" error="Only Numeric Values are allowed. " sqref="G13:H13 G15:H17 G19:H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Q17 Q19:Q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5:R17 R19:R21">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N19:O21 N15:O17">
      <formula1>0</formula1>
      <formula2>999999999999999</formula2>
    </dataValidation>
    <dataValidation allowBlank="1" showInputMessage="1" showErrorMessage="1" promptTitle="Itemcode/Make" prompt="Please enter text" sqref="C13 C15:C17 C19:C21"/>
    <dataValidation type="list" showInputMessage="1" showErrorMessage="1" sqref="I13 I15:I17 I19:I21">
      <formula1>"Excess(+), Less(-)"</formula1>
    </dataValidation>
    <dataValidation allowBlank="1" showInputMessage="1" showErrorMessage="1" promptTitle="Addition / Deduction" prompt="Please Choose the correct One" sqref="J13 J15:J17 J19:J21"/>
    <dataValidation type="list" allowBlank="1" showInputMessage="1" showErrorMessage="1" sqref="C2">
      <formula1>"Normal, SingleWindow, Alternate"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3">
      <formula1>IF(E23&lt;&gt;"Select",0,-1)</formula1>
      <formula2>IF(E23&lt;&gt;"Select",99.99,-1)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3">
      <formula1>0</formula1>
      <formula2>IF(E23&lt;&gt;"Select",99.9,0)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9:M21 M15:M17">
      <formula1>0</formula1>
      <formula2>999999999999999</formula2>
    </dataValidation>
    <dataValidation type="list" showInputMessage="1" showErrorMessage="1" promptTitle="Less or Excess" prompt="Please select either LESS  ( - )  or  EXCESS  ( + )" errorTitle="Please enter valid values only" error="Please select either LESS ( - ) or  EXCESS  ( + )" sqref="E23">
      <formula1>IF(ISBLANK(F23),$A$3:$C$3,$B$3:$C$3)</formula1>
    </dataValidation>
    <dataValidation type="list" showInputMessage="1" showErrorMessage="1" promptTitle="Option C1 or D1" prompt="Please select the Option C1 or Option D1" errorTitle="Please enter valid values only" error="Please select the Option C1 or Option D1" sqref="D23">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decimal" allowBlank="1" showInputMessage="1" showErrorMessage="1" errorTitle="Invalid Entry" error="Only Numeric Values are allowed. " sqref="A13:A21">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7">
    <tabColor theme="4" tint="-0.4999699890613556"/>
  </sheetPr>
  <dimension ref="A1:II32"/>
  <sheetViews>
    <sheetView showGridLines="0" zoomScalePageLayoutView="0" workbookViewId="0" topLeftCell="A1">
      <selection activeCell="BD6" sqref="BD6"/>
    </sheetView>
  </sheetViews>
  <sheetFormatPr defaultColWidth="9.140625" defaultRowHeight="15"/>
  <cols>
    <col min="1" max="1" width="14.8515625" style="46" customWidth="1"/>
    <col min="2" max="2" width="47.8515625" style="46" customWidth="1"/>
    <col min="3" max="3" width="48.00390625" style="46" hidden="1" customWidth="1"/>
    <col min="4" max="4" width="14.57421875" style="46" hidden="1" customWidth="1"/>
    <col min="5" max="5" width="11.28125" style="46" hidden="1" customWidth="1"/>
    <col min="6" max="6" width="14.421875" style="46" hidden="1" customWidth="1"/>
    <col min="7" max="7" width="14.140625" style="46" hidden="1" customWidth="1"/>
    <col min="8" max="8" width="12.140625" style="46" hidden="1" customWidth="1"/>
    <col min="9" max="9" width="11.421875" style="46" bestFit="1" customWidth="1"/>
    <col min="10" max="10" width="12.28125" style="46" hidden="1" customWidth="1"/>
    <col min="11" max="11" width="17.421875" style="46" hidden="1" customWidth="1"/>
    <col min="12" max="12" width="14.28125" style="46" hidden="1" customWidth="1"/>
    <col min="13" max="13" width="19.00390625" style="46" customWidth="1"/>
    <col min="14" max="14" width="27.00390625" style="47" customWidth="1"/>
    <col min="15" max="15" width="20.28125" style="46" customWidth="1"/>
    <col min="16" max="16" width="27.85156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8.7109375" style="46" hidden="1" customWidth="1"/>
    <col min="23" max="23" width="12.8515625" style="46" hidden="1" customWidth="1"/>
    <col min="24" max="25" width="9.140625" style="46" hidden="1" customWidth="1"/>
    <col min="26" max="26" width="16.8515625" style="46" hidden="1" customWidth="1"/>
    <col min="27" max="27" width="18.57421875" style="46" customWidth="1"/>
    <col min="28" max="28" width="17.421875" style="46" customWidth="1"/>
    <col min="29" max="51" width="9.140625" style="46" hidden="1" customWidth="1"/>
    <col min="52" max="52" width="10.28125" style="46" hidden="1" customWidth="1"/>
    <col min="53" max="53" width="20.28125" style="46" customWidth="1"/>
    <col min="54" max="54" width="17.8515625" style="46" hidden="1" customWidth="1"/>
    <col min="55" max="55" width="43.57421875" style="53" customWidth="1"/>
    <col min="56" max="56" width="23.7109375" style="46" customWidth="1"/>
    <col min="57" max="238" width="9.140625" style="46" customWidth="1"/>
    <col min="239" max="243" width="9.140625" style="48" customWidth="1"/>
    <col min="244" max="16384" width="9.140625" style="46" customWidth="1"/>
  </cols>
  <sheetData>
    <row r="1" spans="1:243" s="1" customFormat="1" ht="25.5" customHeight="1">
      <c r="A1" s="102" t="str">
        <f>B2&amp;" BoQ"</f>
        <v>Item Rate BoQ</v>
      </c>
      <c r="B1" s="102"/>
      <c r="C1" s="102"/>
      <c r="D1" s="102"/>
      <c r="E1" s="102"/>
      <c r="F1" s="102"/>
      <c r="G1" s="102"/>
      <c r="H1" s="102"/>
      <c r="I1" s="102"/>
      <c r="J1" s="102"/>
      <c r="K1" s="102"/>
      <c r="L1" s="102"/>
      <c r="O1" s="2"/>
      <c r="P1" s="2"/>
      <c r="Q1" s="3"/>
      <c r="BC1" s="52"/>
      <c r="IE1" s="3"/>
      <c r="IF1" s="3"/>
      <c r="IG1" s="3"/>
      <c r="IH1" s="3"/>
      <c r="II1" s="3"/>
    </row>
    <row r="2" spans="1:55" s="1" customFormat="1" ht="25.5" customHeight="1" hidden="1">
      <c r="A2" s="4" t="s">
        <v>4</v>
      </c>
      <c r="B2" s="4" t="s">
        <v>5</v>
      </c>
      <c r="C2" s="51" t="s">
        <v>6</v>
      </c>
      <c r="D2" s="51" t="s">
        <v>45</v>
      </c>
      <c r="E2" s="4" t="s">
        <v>46</v>
      </c>
      <c r="J2" s="5"/>
      <c r="K2" s="5"/>
      <c r="L2" s="5"/>
      <c r="O2" s="2"/>
      <c r="P2" s="2"/>
      <c r="Q2" s="3"/>
      <c r="BC2" s="52"/>
    </row>
    <row r="3" spans="1:243" s="1" customFormat="1" ht="30" customHeight="1" hidden="1">
      <c r="A3" s="1" t="s">
        <v>8</v>
      </c>
      <c r="C3" s="1" t="s">
        <v>9</v>
      </c>
      <c r="BC3" s="52"/>
      <c r="IE3" s="3"/>
      <c r="IF3" s="3"/>
      <c r="IG3" s="3"/>
      <c r="IH3" s="3"/>
      <c r="II3" s="3"/>
    </row>
    <row r="4" spans="1:243" s="6" customFormat="1" ht="30.75" customHeight="1">
      <c r="A4" s="103" t="s">
        <v>95</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7"/>
      <c r="IF4" s="7"/>
      <c r="IG4" s="7"/>
      <c r="IH4" s="7"/>
      <c r="II4" s="7"/>
    </row>
    <row r="5" spans="1:243" s="6" customFormat="1" ht="30.75" customHeight="1">
      <c r="A5" s="103" t="s">
        <v>98</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7"/>
      <c r="IF5" s="7"/>
      <c r="IG5" s="7"/>
      <c r="IH5" s="7"/>
      <c r="II5" s="7"/>
    </row>
    <row r="6" spans="1:243" s="6" customFormat="1" ht="30.75" customHeight="1">
      <c r="A6" s="103" t="s">
        <v>99</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7"/>
      <c r="IF6" s="7"/>
      <c r="IG6" s="7"/>
      <c r="IH6" s="7"/>
      <c r="II6" s="7"/>
    </row>
    <row r="7" spans="1:243" s="6"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7"/>
      <c r="IF7" s="7"/>
      <c r="IG7" s="7"/>
      <c r="IH7" s="7"/>
      <c r="II7" s="7"/>
    </row>
    <row r="8" spans="1:243" s="9" customFormat="1" ht="60.75" customHeight="1">
      <c r="A8" s="8" t="s">
        <v>48</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7"/>
      <c r="IE8" s="10"/>
      <c r="IF8" s="10"/>
      <c r="IG8" s="10"/>
      <c r="IH8" s="10"/>
      <c r="II8" s="10"/>
    </row>
    <row r="9" spans="1:243" s="11" customFormat="1" ht="61.5" customHeight="1">
      <c r="A9" s="96" t="s">
        <v>11</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218.25" customHeight="1">
      <c r="A11" s="13" t="s">
        <v>0</v>
      </c>
      <c r="B11" s="13" t="s">
        <v>18</v>
      </c>
      <c r="C11" s="13" t="s">
        <v>1</v>
      </c>
      <c r="D11" s="13" t="s">
        <v>19</v>
      </c>
      <c r="E11" s="13" t="s">
        <v>20</v>
      </c>
      <c r="F11" s="13" t="s">
        <v>2</v>
      </c>
      <c r="G11" s="13"/>
      <c r="H11" s="13"/>
      <c r="I11" s="13" t="s">
        <v>83</v>
      </c>
      <c r="J11" s="13" t="s">
        <v>22</v>
      </c>
      <c r="K11" s="13" t="s">
        <v>23</v>
      </c>
      <c r="L11" s="13" t="s">
        <v>24</v>
      </c>
      <c r="M11" s="16" t="s">
        <v>62</v>
      </c>
      <c r="N11" s="13" t="s">
        <v>61</v>
      </c>
      <c r="O11" s="13" t="s">
        <v>71</v>
      </c>
      <c r="P11" s="13" t="s">
        <v>67</v>
      </c>
      <c r="Q11" s="13" t="s">
        <v>68</v>
      </c>
      <c r="R11" s="13"/>
      <c r="S11" s="13"/>
      <c r="T11" s="13" t="s">
        <v>69</v>
      </c>
      <c r="U11" s="13" t="s">
        <v>73</v>
      </c>
      <c r="V11" s="13" t="s">
        <v>74</v>
      </c>
      <c r="W11" s="13" t="s">
        <v>75</v>
      </c>
      <c r="X11" s="13"/>
      <c r="Y11" s="13"/>
      <c r="Z11" s="13" t="s">
        <v>72</v>
      </c>
      <c r="AA11" s="13" t="s">
        <v>70</v>
      </c>
      <c r="AB11" s="13" t="s">
        <v>63</v>
      </c>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5" t="s">
        <v>77</v>
      </c>
      <c r="BB11" s="17" t="s">
        <v>47</v>
      </c>
      <c r="BC11" s="17" t="s">
        <v>29</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35.25" customHeight="1">
      <c r="A13" s="19">
        <v>1</v>
      </c>
      <c r="B13" s="58" t="s">
        <v>50</v>
      </c>
      <c r="C13" s="59"/>
      <c r="D13" s="60"/>
      <c r="E13" s="38"/>
      <c r="F13" s="60"/>
      <c r="G13" s="61"/>
      <c r="H13" s="61"/>
      <c r="I13" s="60"/>
      <c r="J13" s="62"/>
      <c r="K13" s="63"/>
      <c r="L13" s="63"/>
      <c r="M13" s="43"/>
      <c r="N13" s="64"/>
      <c r="O13" s="64"/>
      <c r="P13" s="26"/>
      <c r="Q13" s="64"/>
      <c r="R13" s="64"/>
      <c r="S13" s="27"/>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65"/>
      <c r="BB13" s="66"/>
      <c r="BC13" s="67"/>
      <c r="IE13" s="31">
        <v>1</v>
      </c>
      <c r="IF13" s="31" t="s">
        <v>30</v>
      </c>
      <c r="IG13" s="31" t="s">
        <v>31</v>
      </c>
      <c r="IH13" s="31">
        <v>10</v>
      </c>
      <c r="II13" s="31" t="s">
        <v>32</v>
      </c>
    </row>
    <row r="14" spans="1:243" s="30" customFormat="1" ht="35.25" customHeight="1">
      <c r="A14" s="56">
        <v>1</v>
      </c>
      <c r="B14" s="95" t="s">
        <v>57</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57"/>
      <c r="IE14" s="31">
        <v>1</v>
      </c>
      <c r="IF14" s="31" t="s">
        <v>30</v>
      </c>
      <c r="IG14" s="31" t="s">
        <v>31</v>
      </c>
      <c r="IH14" s="31">
        <v>10</v>
      </c>
      <c r="II14" s="31" t="s">
        <v>32</v>
      </c>
    </row>
    <row r="15" spans="1:243" s="30" customFormat="1" ht="49.5" customHeight="1">
      <c r="A15" s="111">
        <v>1.01</v>
      </c>
      <c r="B15" s="113" t="s">
        <v>51</v>
      </c>
      <c r="C15" s="20" t="s">
        <v>31</v>
      </c>
      <c r="D15" s="21">
        <v>1</v>
      </c>
      <c r="E15" s="22" t="s">
        <v>33</v>
      </c>
      <c r="F15" s="32">
        <v>100</v>
      </c>
      <c r="G15" s="33"/>
      <c r="H15" s="23"/>
      <c r="I15" s="89" t="s">
        <v>81</v>
      </c>
      <c r="J15" s="24">
        <f aca="true" t="shared" si="0" ref="J15:J20">IF(I15="Less(-)",-1,1)</f>
        <v>1</v>
      </c>
      <c r="K15" s="25" t="s">
        <v>42</v>
      </c>
      <c r="L15" s="25" t="s">
        <v>81</v>
      </c>
      <c r="M15" s="54"/>
      <c r="N15" s="54"/>
      <c r="O15" s="83">
        <f aca="true" t="shared" si="1" ref="O15:O20">M15*N15</f>
        <v>0</v>
      </c>
      <c r="P15" s="84">
        <f aca="true" t="shared" si="2" ref="P15:P20">100%*O15</f>
        <v>0</v>
      </c>
      <c r="Q15" s="83">
        <f>0.05*P15</f>
        <v>0</v>
      </c>
      <c r="R15" s="82"/>
      <c r="S15" s="85"/>
      <c r="T15" s="86">
        <f aca="true" t="shared" si="3" ref="T15:T20">10%*Q15</f>
        <v>0</v>
      </c>
      <c r="U15" s="86">
        <f aca="true" t="shared" si="4" ref="U15:U20">18%*(P15+Q15+T15)</f>
        <v>0</v>
      </c>
      <c r="V15" s="86">
        <f aca="true" t="shared" si="5" ref="V15:V20">O15+Q15+T15+U15</f>
        <v>0</v>
      </c>
      <c r="W15" s="54">
        <v>130201.31</v>
      </c>
      <c r="X15" s="37"/>
      <c r="Y15" s="37"/>
      <c r="Z15" s="86">
        <f aca="true" t="shared" si="6" ref="Z15:Z20">V15-W15</f>
        <v>-130201.31</v>
      </c>
      <c r="AA15" s="86">
        <v>0.6877</v>
      </c>
      <c r="AB15" s="86">
        <f aca="true" t="shared" si="7" ref="AB15:AB20">O15*AA15</f>
        <v>0</v>
      </c>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8">
        <f>AB15</f>
        <v>0</v>
      </c>
      <c r="BB15" s="28">
        <f>BA15</f>
        <v>0</v>
      </c>
      <c r="BC15" s="29" t="str">
        <f aca="true" t="shared" si="8" ref="BC15:BC20">SpellNumber123(L15,BB15)</f>
        <v>USD Zero Only</v>
      </c>
      <c r="IE15" s="31">
        <v>1.01</v>
      </c>
      <c r="IF15" s="31" t="s">
        <v>35</v>
      </c>
      <c r="IG15" s="31" t="s">
        <v>31</v>
      </c>
      <c r="IH15" s="31">
        <v>123.223</v>
      </c>
      <c r="II15" s="31" t="s">
        <v>33</v>
      </c>
    </row>
    <row r="16" spans="1:243" s="30" customFormat="1" ht="49.5" customHeight="1">
      <c r="A16" s="112"/>
      <c r="B16" s="114"/>
      <c r="C16" s="20" t="s">
        <v>31</v>
      </c>
      <c r="D16" s="21">
        <v>1</v>
      </c>
      <c r="E16" s="22" t="s">
        <v>33</v>
      </c>
      <c r="F16" s="32">
        <v>100</v>
      </c>
      <c r="G16" s="33"/>
      <c r="H16" s="23"/>
      <c r="I16" s="89" t="s">
        <v>82</v>
      </c>
      <c r="J16" s="24">
        <f t="shared" si="0"/>
        <v>1</v>
      </c>
      <c r="K16" s="25" t="s">
        <v>42</v>
      </c>
      <c r="L16" s="25" t="s">
        <v>82</v>
      </c>
      <c r="M16" s="54"/>
      <c r="N16" s="54"/>
      <c r="O16" s="83">
        <f t="shared" si="1"/>
        <v>0</v>
      </c>
      <c r="P16" s="84">
        <f t="shared" si="2"/>
        <v>0</v>
      </c>
      <c r="Q16" s="83">
        <f>0.05*P16</f>
        <v>0</v>
      </c>
      <c r="R16" s="82"/>
      <c r="S16" s="85"/>
      <c r="T16" s="86">
        <f t="shared" si="3"/>
        <v>0</v>
      </c>
      <c r="U16" s="86">
        <f t="shared" si="4"/>
        <v>0</v>
      </c>
      <c r="V16" s="86">
        <f t="shared" si="5"/>
        <v>0</v>
      </c>
      <c r="W16" s="54">
        <v>130201.31</v>
      </c>
      <c r="X16" s="37"/>
      <c r="Y16" s="37"/>
      <c r="Z16" s="86">
        <f t="shared" si="6"/>
        <v>-130201.31</v>
      </c>
      <c r="AA16" s="86">
        <v>0.6877</v>
      </c>
      <c r="AB16" s="86">
        <f t="shared" si="7"/>
        <v>0</v>
      </c>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28">
        <f>AB16</f>
        <v>0</v>
      </c>
      <c r="BB16" s="28">
        <f>BA16</f>
        <v>0</v>
      </c>
      <c r="BC16" s="29" t="str">
        <f t="shared" si="8"/>
        <v>EUR Zero Only</v>
      </c>
      <c r="IE16" s="31">
        <v>1.01</v>
      </c>
      <c r="IF16" s="31" t="s">
        <v>35</v>
      </c>
      <c r="IG16" s="31" t="s">
        <v>31</v>
      </c>
      <c r="IH16" s="31">
        <v>123.223</v>
      </c>
      <c r="II16" s="31" t="s">
        <v>33</v>
      </c>
    </row>
    <row r="17" spans="1:243" s="30" customFormat="1" ht="30" customHeight="1">
      <c r="A17" s="111">
        <v>1.02</v>
      </c>
      <c r="B17" s="113" t="s">
        <v>52</v>
      </c>
      <c r="C17" s="20" t="s">
        <v>37</v>
      </c>
      <c r="D17" s="21">
        <v>1</v>
      </c>
      <c r="E17" s="22" t="s">
        <v>33</v>
      </c>
      <c r="F17" s="32">
        <v>100</v>
      </c>
      <c r="G17" s="33"/>
      <c r="H17" s="33"/>
      <c r="I17" s="89" t="s">
        <v>81</v>
      </c>
      <c r="J17" s="24">
        <f t="shared" si="0"/>
        <v>1</v>
      </c>
      <c r="K17" s="25" t="s">
        <v>42</v>
      </c>
      <c r="L17" s="25" t="s">
        <v>81</v>
      </c>
      <c r="M17" s="54"/>
      <c r="N17" s="54"/>
      <c r="O17" s="83">
        <f t="shared" si="1"/>
        <v>0</v>
      </c>
      <c r="P17" s="84">
        <f t="shared" si="2"/>
        <v>0</v>
      </c>
      <c r="Q17" s="83">
        <f>0.05*P17</f>
        <v>0</v>
      </c>
      <c r="R17" s="82"/>
      <c r="S17" s="85"/>
      <c r="T17" s="86">
        <f t="shared" si="3"/>
        <v>0</v>
      </c>
      <c r="U17" s="86">
        <f t="shared" si="4"/>
        <v>0</v>
      </c>
      <c r="V17" s="86">
        <f t="shared" si="5"/>
        <v>0</v>
      </c>
      <c r="W17" s="54">
        <v>40519.23</v>
      </c>
      <c r="X17" s="37"/>
      <c r="Y17" s="37"/>
      <c r="Z17" s="86">
        <f t="shared" si="6"/>
        <v>-40519.23</v>
      </c>
      <c r="AA17" s="86">
        <v>0.1689</v>
      </c>
      <c r="AB17" s="86">
        <f t="shared" si="7"/>
        <v>0</v>
      </c>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8">
        <f aca="true" t="shared" si="9" ref="BA17:BA27">AB17</f>
        <v>0</v>
      </c>
      <c r="BB17" s="28">
        <f aca="true" t="shared" si="10" ref="BB17:BB27">BA17</f>
        <v>0</v>
      </c>
      <c r="BC17" s="29" t="str">
        <f t="shared" si="8"/>
        <v>USD Zero Only</v>
      </c>
      <c r="IE17" s="31">
        <v>1.02</v>
      </c>
      <c r="IF17" s="31" t="s">
        <v>36</v>
      </c>
      <c r="IG17" s="31" t="s">
        <v>37</v>
      </c>
      <c r="IH17" s="31">
        <v>213</v>
      </c>
      <c r="II17" s="31" t="s">
        <v>33</v>
      </c>
    </row>
    <row r="18" spans="1:243" s="30" customFormat="1" ht="30" customHeight="1">
      <c r="A18" s="115"/>
      <c r="B18" s="116"/>
      <c r="C18" s="20" t="s">
        <v>37</v>
      </c>
      <c r="D18" s="21">
        <v>1</v>
      </c>
      <c r="E18" s="22" t="s">
        <v>33</v>
      </c>
      <c r="F18" s="32">
        <v>100</v>
      </c>
      <c r="G18" s="33"/>
      <c r="H18" s="33"/>
      <c r="I18" s="89" t="s">
        <v>82</v>
      </c>
      <c r="J18" s="24">
        <f t="shared" si="0"/>
        <v>1</v>
      </c>
      <c r="K18" s="25" t="s">
        <v>42</v>
      </c>
      <c r="L18" s="25" t="s">
        <v>82</v>
      </c>
      <c r="M18" s="54"/>
      <c r="N18" s="54"/>
      <c r="O18" s="83">
        <f t="shared" si="1"/>
        <v>0</v>
      </c>
      <c r="P18" s="84">
        <f t="shared" si="2"/>
        <v>0</v>
      </c>
      <c r="Q18" s="83">
        <f>0.05*P18</f>
        <v>0</v>
      </c>
      <c r="R18" s="82"/>
      <c r="S18" s="85"/>
      <c r="T18" s="86">
        <f t="shared" si="3"/>
        <v>0</v>
      </c>
      <c r="U18" s="86">
        <f t="shared" si="4"/>
        <v>0</v>
      </c>
      <c r="V18" s="86">
        <f t="shared" si="5"/>
        <v>0</v>
      </c>
      <c r="W18" s="54">
        <v>40519.23</v>
      </c>
      <c r="X18" s="37"/>
      <c r="Y18" s="37"/>
      <c r="Z18" s="86">
        <f t="shared" si="6"/>
        <v>-40519.23</v>
      </c>
      <c r="AA18" s="86">
        <v>0.1689</v>
      </c>
      <c r="AB18" s="86">
        <f t="shared" si="7"/>
        <v>0</v>
      </c>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28">
        <f>AB18</f>
        <v>0</v>
      </c>
      <c r="BB18" s="28">
        <f>BA18</f>
        <v>0</v>
      </c>
      <c r="BC18" s="29" t="str">
        <f t="shared" si="8"/>
        <v>EUR Zero Only</v>
      </c>
      <c r="IE18" s="31">
        <v>1.02</v>
      </c>
      <c r="IF18" s="31" t="s">
        <v>36</v>
      </c>
      <c r="IG18" s="31" t="s">
        <v>37</v>
      </c>
      <c r="IH18" s="31">
        <v>213</v>
      </c>
      <c r="II18" s="31" t="s">
        <v>33</v>
      </c>
    </row>
    <row r="19" spans="1:243" s="30" customFormat="1" ht="46.5" customHeight="1">
      <c r="A19" s="111">
        <v>1.03</v>
      </c>
      <c r="B19" s="113" t="s">
        <v>53</v>
      </c>
      <c r="C19" s="20" t="s">
        <v>38</v>
      </c>
      <c r="D19" s="21">
        <v>1</v>
      </c>
      <c r="E19" s="22" t="s">
        <v>33</v>
      </c>
      <c r="F19" s="32">
        <v>10</v>
      </c>
      <c r="G19" s="33"/>
      <c r="H19" s="33"/>
      <c r="I19" s="89" t="s">
        <v>81</v>
      </c>
      <c r="J19" s="24">
        <f t="shared" si="0"/>
        <v>1</v>
      </c>
      <c r="K19" s="25" t="s">
        <v>42</v>
      </c>
      <c r="L19" s="25" t="s">
        <v>81</v>
      </c>
      <c r="M19" s="54"/>
      <c r="N19" s="54"/>
      <c r="O19" s="83">
        <f t="shared" si="1"/>
        <v>0</v>
      </c>
      <c r="P19" s="87">
        <f t="shared" si="2"/>
        <v>0</v>
      </c>
      <c r="Q19" s="83">
        <f>0*P19</f>
        <v>0</v>
      </c>
      <c r="R19" s="82"/>
      <c r="S19" s="85"/>
      <c r="T19" s="86">
        <f t="shared" si="3"/>
        <v>0</v>
      </c>
      <c r="U19" s="86">
        <f t="shared" si="4"/>
        <v>0</v>
      </c>
      <c r="V19" s="86">
        <f t="shared" si="5"/>
        <v>0</v>
      </c>
      <c r="W19" s="54">
        <v>256367.36</v>
      </c>
      <c r="X19" s="37"/>
      <c r="Y19" s="37"/>
      <c r="Z19" s="86">
        <f t="shared" si="6"/>
        <v>-256367.36</v>
      </c>
      <c r="AA19" s="86">
        <v>0.1434</v>
      </c>
      <c r="AB19" s="86">
        <f t="shared" si="7"/>
        <v>0</v>
      </c>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28">
        <f t="shared" si="9"/>
        <v>0</v>
      </c>
      <c r="BB19" s="28">
        <f t="shared" si="10"/>
        <v>0</v>
      </c>
      <c r="BC19" s="29" t="str">
        <f t="shared" si="8"/>
        <v>USD Zero Only</v>
      </c>
      <c r="IE19" s="31">
        <v>2</v>
      </c>
      <c r="IF19" s="31" t="s">
        <v>30</v>
      </c>
      <c r="IG19" s="31" t="s">
        <v>38</v>
      </c>
      <c r="IH19" s="31">
        <v>10</v>
      </c>
      <c r="II19" s="31" t="s">
        <v>33</v>
      </c>
    </row>
    <row r="20" spans="1:243" s="30" customFormat="1" ht="46.5" customHeight="1">
      <c r="A20" s="115"/>
      <c r="B20" s="116"/>
      <c r="C20" s="20" t="s">
        <v>38</v>
      </c>
      <c r="D20" s="21">
        <v>1</v>
      </c>
      <c r="E20" s="22" t="s">
        <v>33</v>
      </c>
      <c r="F20" s="32">
        <v>10</v>
      </c>
      <c r="G20" s="33"/>
      <c r="H20" s="33"/>
      <c r="I20" s="89" t="s">
        <v>82</v>
      </c>
      <c r="J20" s="24">
        <f t="shared" si="0"/>
        <v>1</v>
      </c>
      <c r="K20" s="25" t="s">
        <v>42</v>
      </c>
      <c r="L20" s="25" t="s">
        <v>82</v>
      </c>
      <c r="M20" s="54"/>
      <c r="N20" s="54"/>
      <c r="O20" s="83">
        <f t="shared" si="1"/>
        <v>0</v>
      </c>
      <c r="P20" s="87">
        <f t="shared" si="2"/>
        <v>0</v>
      </c>
      <c r="Q20" s="83">
        <f>0*P20</f>
        <v>0</v>
      </c>
      <c r="R20" s="82"/>
      <c r="S20" s="85"/>
      <c r="T20" s="86">
        <f t="shared" si="3"/>
        <v>0</v>
      </c>
      <c r="U20" s="86">
        <f t="shared" si="4"/>
        <v>0</v>
      </c>
      <c r="V20" s="86">
        <f t="shared" si="5"/>
        <v>0</v>
      </c>
      <c r="W20" s="54">
        <v>256367.36</v>
      </c>
      <c r="X20" s="37"/>
      <c r="Y20" s="37"/>
      <c r="Z20" s="86">
        <f t="shared" si="6"/>
        <v>-256367.36</v>
      </c>
      <c r="AA20" s="86">
        <v>0.1434</v>
      </c>
      <c r="AB20" s="86">
        <f t="shared" si="7"/>
        <v>0</v>
      </c>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28">
        <f>AB20</f>
        <v>0</v>
      </c>
      <c r="BB20" s="28">
        <f>BA20</f>
        <v>0</v>
      </c>
      <c r="BC20" s="29" t="str">
        <f t="shared" si="8"/>
        <v>EUR Zero Only</v>
      </c>
      <c r="IE20" s="31">
        <v>2</v>
      </c>
      <c r="IF20" s="31" t="s">
        <v>30</v>
      </c>
      <c r="IG20" s="31" t="s">
        <v>38</v>
      </c>
      <c r="IH20" s="31">
        <v>10</v>
      </c>
      <c r="II20" s="31" t="s">
        <v>33</v>
      </c>
    </row>
    <row r="21" spans="1:242" s="30" customFormat="1" ht="42" customHeight="1">
      <c r="A21" s="19">
        <v>2</v>
      </c>
      <c r="B21" s="108" t="s">
        <v>86</v>
      </c>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10"/>
      <c r="AB21" s="86">
        <f>AB15+AB17+AB19</f>
        <v>0</v>
      </c>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f t="shared" si="9"/>
        <v>0</v>
      </c>
      <c r="BB21" s="28">
        <f t="shared" si="10"/>
        <v>0</v>
      </c>
      <c r="BC21" s="29" t="s">
        <v>81</v>
      </c>
      <c r="ID21" s="31">
        <v>1</v>
      </c>
      <c r="IE21" s="31" t="s">
        <v>30</v>
      </c>
      <c r="IF21" s="31" t="s">
        <v>31</v>
      </c>
      <c r="IG21" s="31">
        <v>10</v>
      </c>
      <c r="IH21" s="31" t="s">
        <v>32</v>
      </c>
    </row>
    <row r="22" spans="1:242" s="30" customFormat="1" ht="42" customHeight="1">
      <c r="A22" s="19">
        <v>2</v>
      </c>
      <c r="B22" s="108" t="s">
        <v>87</v>
      </c>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09"/>
      <c r="AA22" s="110"/>
      <c r="AB22" s="86">
        <f>AB16+AB18+AB20</f>
        <v>0</v>
      </c>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f>AB22</f>
        <v>0</v>
      </c>
      <c r="BB22" s="28">
        <f>BA22</f>
        <v>0</v>
      </c>
      <c r="BC22" s="29" t="s">
        <v>82</v>
      </c>
      <c r="ID22" s="31">
        <v>1</v>
      </c>
      <c r="IE22" s="31" t="s">
        <v>30</v>
      </c>
      <c r="IF22" s="31" t="s">
        <v>31</v>
      </c>
      <c r="IG22" s="31">
        <v>10</v>
      </c>
      <c r="IH22" s="31" t="s">
        <v>32</v>
      </c>
    </row>
    <row r="23" spans="1:243" s="30" customFormat="1" ht="37.5" customHeight="1">
      <c r="A23" s="111">
        <v>3</v>
      </c>
      <c r="B23" s="123" t="s">
        <v>64</v>
      </c>
      <c r="C23" s="20" t="s">
        <v>39</v>
      </c>
      <c r="D23" s="21">
        <v>1</v>
      </c>
      <c r="E23" s="22" t="s">
        <v>33</v>
      </c>
      <c r="F23" s="32">
        <v>100</v>
      </c>
      <c r="G23" s="33"/>
      <c r="H23" s="23"/>
      <c r="I23" s="89" t="s">
        <v>81</v>
      </c>
      <c r="J23" s="24">
        <f aca="true" t="shared" si="11" ref="J23:J28">IF(I23="Less(-)",-1,1)</f>
        <v>1</v>
      </c>
      <c r="K23" s="25" t="s">
        <v>42</v>
      </c>
      <c r="L23" s="25" t="s">
        <v>81</v>
      </c>
      <c r="M23" s="81"/>
      <c r="N23" s="81"/>
      <c r="O23" s="81"/>
      <c r="P23" s="35"/>
      <c r="Q23" s="81"/>
      <c r="R23" s="81"/>
      <c r="S23" s="35"/>
      <c r="T23" s="39"/>
      <c r="U23" s="39"/>
      <c r="V23" s="39"/>
      <c r="W23" s="39"/>
      <c r="X23" s="39"/>
      <c r="Y23" s="39"/>
      <c r="Z23" s="39"/>
      <c r="AA23" s="39"/>
      <c r="AB23" s="54"/>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28">
        <f t="shared" si="9"/>
        <v>0</v>
      </c>
      <c r="BB23" s="28">
        <f t="shared" si="10"/>
        <v>0</v>
      </c>
      <c r="BC23" s="29" t="str">
        <f aca="true" t="shared" si="12" ref="BC23:BC28">SpellNumber123(L23,BB23)</f>
        <v>USD Zero Only</v>
      </c>
      <c r="IE23" s="31">
        <v>1.01</v>
      </c>
      <c r="IF23" s="31" t="s">
        <v>35</v>
      </c>
      <c r="IG23" s="31" t="s">
        <v>31</v>
      </c>
      <c r="IH23" s="31">
        <v>123.223</v>
      </c>
      <c r="II23" s="31" t="s">
        <v>33</v>
      </c>
    </row>
    <row r="24" spans="1:243" s="30" customFormat="1" ht="37.5" customHeight="1">
      <c r="A24" s="115"/>
      <c r="B24" s="124"/>
      <c r="C24" s="20" t="s">
        <v>39</v>
      </c>
      <c r="D24" s="21">
        <v>1</v>
      </c>
      <c r="E24" s="22" t="s">
        <v>33</v>
      </c>
      <c r="F24" s="32">
        <v>100</v>
      </c>
      <c r="G24" s="33"/>
      <c r="H24" s="23"/>
      <c r="I24" s="89" t="s">
        <v>82</v>
      </c>
      <c r="J24" s="24">
        <f t="shared" si="11"/>
        <v>1</v>
      </c>
      <c r="K24" s="25" t="s">
        <v>42</v>
      </c>
      <c r="L24" s="25" t="s">
        <v>82</v>
      </c>
      <c r="M24" s="81"/>
      <c r="N24" s="81"/>
      <c r="O24" s="81"/>
      <c r="P24" s="35"/>
      <c r="Q24" s="81"/>
      <c r="R24" s="81"/>
      <c r="S24" s="35"/>
      <c r="T24" s="39"/>
      <c r="U24" s="39"/>
      <c r="V24" s="39"/>
      <c r="W24" s="39"/>
      <c r="X24" s="39"/>
      <c r="Y24" s="39"/>
      <c r="Z24" s="39"/>
      <c r="AA24" s="39"/>
      <c r="AB24" s="54"/>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28">
        <f>AB24</f>
        <v>0</v>
      </c>
      <c r="BB24" s="28">
        <f>BA24</f>
        <v>0</v>
      </c>
      <c r="BC24" s="29" t="str">
        <f t="shared" si="12"/>
        <v>EUR Zero Only</v>
      </c>
      <c r="IE24" s="31">
        <v>1.01</v>
      </c>
      <c r="IF24" s="31" t="s">
        <v>35</v>
      </c>
      <c r="IG24" s="31" t="s">
        <v>31</v>
      </c>
      <c r="IH24" s="31">
        <v>123.223</v>
      </c>
      <c r="II24" s="31" t="s">
        <v>33</v>
      </c>
    </row>
    <row r="25" spans="1:243" s="30" customFormat="1" ht="37.5" customHeight="1">
      <c r="A25" s="111">
        <v>4</v>
      </c>
      <c r="B25" s="123" t="s">
        <v>79</v>
      </c>
      <c r="C25" s="20" t="s">
        <v>39</v>
      </c>
      <c r="D25" s="21">
        <v>1</v>
      </c>
      <c r="E25" s="22" t="s">
        <v>33</v>
      </c>
      <c r="F25" s="32">
        <v>100</v>
      </c>
      <c r="G25" s="33"/>
      <c r="H25" s="23"/>
      <c r="I25" s="89" t="s">
        <v>81</v>
      </c>
      <c r="J25" s="24">
        <f t="shared" si="11"/>
        <v>1</v>
      </c>
      <c r="K25" s="25" t="s">
        <v>42</v>
      </c>
      <c r="L25" s="25" t="s">
        <v>81</v>
      </c>
      <c r="M25" s="81"/>
      <c r="N25" s="81"/>
      <c r="O25" s="81"/>
      <c r="P25" s="35"/>
      <c r="Q25" s="81"/>
      <c r="R25" s="81"/>
      <c r="S25" s="35"/>
      <c r="T25" s="39"/>
      <c r="U25" s="39"/>
      <c r="V25" s="39"/>
      <c r="W25" s="39"/>
      <c r="X25" s="39"/>
      <c r="Y25" s="39"/>
      <c r="Z25" s="39"/>
      <c r="AA25" s="39"/>
      <c r="AB25" s="54"/>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28">
        <f t="shared" si="9"/>
        <v>0</v>
      </c>
      <c r="BB25" s="28">
        <f t="shared" si="10"/>
        <v>0</v>
      </c>
      <c r="BC25" s="29" t="str">
        <f t="shared" si="12"/>
        <v>USD Zero Only</v>
      </c>
      <c r="IE25" s="31">
        <v>1.01</v>
      </c>
      <c r="IF25" s="31" t="s">
        <v>35</v>
      </c>
      <c r="IG25" s="31" t="s">
        <v>31</v>
      </c>
      <c r="IH25" s="31">
        <v>123.223</v>
      </c>
      <c r="II25" s="31" t="s">
        <v>33</v>
      </c>
    </row>
    <row r="26" spans="1:243" s="30" customFormat="1" ht="37.5" customHeight="1">
      <c r="A26" s="115"/>
      <c r="B26" s="124"/>
      <c r="C26" s="20" t="s">
        <v>39</v>
      </c>
      <c r="D26" s="21">
        <v>1</v>
      </c>
      <c r="E26" s="22" t="s">
        <v>33</v>
      </c>
      <c r="F26" s="32">
        <v>100</v>
      </c>
      <c r="G26" s="33"/>
      <c r="H26" s="23"/>
      <c r="I26" s="89" t="s">
        <v>82</v>
      </c>
      <c r="J26" s="24">
        <f t="shared" si="11"/>
        <v>1</v>
      </c>
      <c r="K26" s="25" t="s">
        <v>42</v>
      </c>
      <c r="L26" s="25" t="s">
        <v>82</v>
      </c>
      <c r="M26" s="81"/>
      <c r="N26" s="81"/>
      <c r="O26" s="81"/>
      <c r="P26" s="35"/>
      <c r="Q26" s="81"/>
      <c r="R26" s="81"/>
      <c r="S26" s="35"/>
      <c r="T26" s="39"/>
      <c r="U26" s="39"/>
      <c r="V26" s="39"/>
      <c r="W26" s="39"/>
      <c r="X26" s="39"/>
      <c r="Y26" s="39"/>
      <c r="Z26" s="39"/>
      <c r="AA26" s="39"/>
      <c r="AB26" s="54"/>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28">
        <f>AB26</f>
        <v>0</v>
      </c>
      <c r="BB26" s="28">
        <f>BA26</f>
        <v>0</v>
      </c>
      <c r="BC26" s="29" t="str">
        <f t="shared" si="12"/>
        <v>EUR Zero Only</v>
      </c>
      <c r="IE26" s="31">
        <v>1.01</v>
      </c>
      <c r="IF26" s="31" t="s">
        <v>35</v>
      </c>
      <c r="IG26" s="31" t="s">
        <v>31</v>
      </c>
      <c r="IH26" s="31">
        <v>123.223</v>
      </c>
      <c r="II26" s="31" t="s">
        <v>33</v>
      </c>
    </row>
    <row r="27" spans="1:243" s="30" customFormat="1" ht="48" customHeight="1">
      <c r="A27" s="111">
        <v>5</v>
      </c>
      <c r="B27" s="123" t="s">
        <v>80</v>
      </c>
      <c r="C27" s="20" t="s">
        <v>56</v>
      </c>
      <c r="D27" s="21">
        <v>1</v>
      </c>
      <c r="E27" s="22" t="s">
        <v>33</v>
      </c>
      <c r="F27" s="32">
        <v>100</v>
      </c>
      <c r="G27" s="33"/>
      <c r="H27" s="33"/>
      <c r="I27" s="89" t="s">
        <v>81</v>
      </c>
      <c r="J27" s="24">
        <f t="shared" si="11"/>
        <v>1</v>
      </c>
      <c r="K27" s="25" t="s">
        <v>42</v>
      </c>
      <c r="L27" s="25" t="s">
        <v>81</v>
      </c>
      <c r="M27" s="81"/>
      <c r="N27" s="81"/>
      <c r="O27" s="81"/>
      <c r="P27" s="35"/>
      <c r="Q27" s="81"/>
      <c r="R27" s="81"/>
      <c r="S27" s="35"/>
      <c r="T27" s="39"/>
      <c r="U27" s="39"/>
      <c r="V27" s="39"/>
      <c r="W27" s="39"/>
      <c r="X27" s="39"/>
      <c r="Y27" s="39"/>
      <c r="Z27" s="39"/>
      <c r="AA27" s="39"/>
      <c r="AB27" s="54"/>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28">
        <f t="shared" si="9"/>
        <v>0</v>
      </c>
      <c r="BB27" s="28">
        <f t="shared" si="10"/>
        <v>0</v>
      </c>
      <c r="BC27" s="29" t="str">
        <f t="shared" si="12"/>
        <v>USD Zero Only</v>
      </c>
      <c r="IE27" s="31">
        <v>1.02</v>
      </c>
      <c r="IF27" s="31" t="s">
        <v>36</v>
      </c>
      <c r="IG27" s="31" t="s">
        <v>37</v>
      </c>
      <c r="IH27" s="31">
        <v>213</v>
      </c>
      <c r="II27" s="31" t="s">
        <v>33</v>
      </c>
    </row>
    <row r="28" spans="1:243" s="30" customFormat="1" ht="48" customHeight="1">
      <c r="A28" s="115"/>
      <c r="B28" s="124"/>
      <c r="C28" s="20" t="s">
        <v>56</v>
      </c>
      <c r="D28" s="21">
        <v>1</v>
      </c>
      <c r="E28" s="22" t="s">
        <v>33</v>
      </c>
      <c r="F28" s="32">
        <v>100</v>
      </c>
      <c r="G28" s="33"/>
      <c r="H28" s="33"/>
      <c r="I28" s="89" t="s">
        <v>82</v>
      </c>
      <c r="J28" s="24">
        <f t="shared" si="11"/>
        <v>1</v>
      </c>
      <c r="K28" s="25" t="s">
        <v>42</v>
      </c>
      <c r="L28" s="25" t="s">
        <v>82</v>
      </c>
      <c r="M28" s="81"/>
      <c r="N28" s="81"/>
      <c r="O28" s="81"/>
      <c r="P28" s="35"/>
      <c r="Q28" s="81"/>
      <c r="R28" s="81"/>
      <c r="S28" s="35"/>
      <c r="T28" s="39"/>
      <c r="U28" s="39"/>
      <c r="V28" s="39"/>
      <c r="W28" s="39"/>
      <c r="X28" s="39"/>
      <c r="Y28" s="39"/>
      <c r="Z28" s="39"/>
      <c r="AA28" s="39"/>
      <c r="AB28" s="54"/>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28">
        <f>AB28</f>
        <v>0</v>
      </c>
      <c r="BB28" s="28">
        <f>BA28</f>
        <v>0</v>
      </c>
      <c r="BC28" s="29" t="str">
        <f t="shared" si="12"/>
        <v>EUR Zero Only</v>
      </c>
      <c r="IE28" s="31">
        <v>1.02</v>
      </c>
      <c r="IF28" s="31" t="s">
        <v>36</v>
      </c>
      <c r="IG28" s="31" t="s">
        <v>37</v>
      </c>
      <c r="IH28" s="31">
        <v>213</v>
      </c>
      <c r="II28" s="31" t="s">
        <v>33</v>
      </c>
    </row>
    <row r="29" spans="1:243" s="30" customFormat="1" ht="33" customHeight="1">
      <c r="A29" s="117" t="s">
        <v>84</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9"/>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f>BA21+BA23+BA25+BA27</f>
        <v>0</v>
      </c>
      <c r="BB29" s="42">
        <f>SUM(BB21:BB27)</f>
        <v>0</v>
      </c>
      <c r="BC29" s="29" t="s">
        <v>81</v>
      </c>
      <c r="IE29" s="31">
        <v>4</v>
      </c>
      <c r="IF29" s="31" t="s">
        <v>36</v>
      </c>
      <c r="IG29" s="31" t="s">
        <v>39</v>
      </c>
      <c r="IH29" s="31">
        <v>10</v>
      </c>
      <c r="II29" s="31" t="s">
        <v>33</v>
      </c>
    </row>
    <row r="30" spans="1:243" s="44" customFormat="1" ht="39" customHeight="1" hidden="1">
      <c r="A30" s="68" t="s">
        <v>44</v>
      </c>
      <c r="B30" s="69"/>
      <c r="C30" s="70"/>
      <c r="D30" s="71"/>
      <c r="E30" s="72" t="s">
        <v>41</v>
      </c>
      <c r="F30" s="73"/>
      <c r="G30" s="74"/>
      <c r="H30" s="75"/>
      <c r="I30" s="75"/>
      <c r="J30" s="75"/>
      <c r="K30" s="76"/>
      <c r="L30" s="77"/>
      <c r="M30" s="78"/>
      <c r="O30" s="30"/>
      <c r="P30" s="30"/>
      <c r="Q30" s="30"/>
      <c r="R30" s="30"/>
      <c r="S30" s="30"/>
      <c r="AA30" s="80"/>
      <c r="AB30" s="80"/>
      <c r="BA30" s="49">
        <f>IF(ISBLANK(F30),0,IF(E30="Excess (+)",ROUND(BA29+(BA29*F30),2),IF(E30="Less (-)",ROUND(BA29+(BA29*F30*(-1)),2),0)))</f>
        <v>0</v>
      </c>
      <c r="BB30" s="50">
        <f>ROUND(BA30,0)</f>
        <v>0</v>
      </c>
      <c r="BC30" s="29" t="str">
        <f>SpellNumber(L30,BB30)</f>
        <v> Zero Only</v>
      </c>
      <c r="IE30" s="45"/>
      <c r="IF30" s="45"/>
      <c r="IG30" s="45"/>
      <c r="IH30" s="45"/>
      <c r="II30" s="45"/>
    </row>
    <row r="31" spans="1:243" s="30" customFormat="1" ht="33" customHeight="1">
      <c r="A31" s="120" t="s">
        <v>85</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2"/>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2">
        <f>BA22+BA24+BA26+BA28</f>
        <v>0</v>
      </c>
      <c r="BB31" s="42">
        <f>SUM(BB24:BB29)</f>
        <v>0</v>
      </c>
      <c r="BC31" s="29" t="s">
        <v>82</v>
      </c>
      <c r="IE31" s="31">
        <v>4</v>
      </c>
      <c r="IF31" s="31" t="s">
        <v>36</v>
      </c>
      <c r="IG31" s="31" t="s">
        <v>39</v>
      </c>
      <c r="IH31" s="31">
        <v>10</v>
      </c>
      <c r="II31" s="31" t="s">
        <v>33</v>
      </c>
    </row>
    <row r="32" spans="3:243" s="14" customFormat="1" ht="15">
      <c r="C32" s="46"/>
      <c r="D32" s="46"/>
      <c r="E32" s="46"/>
      <c r="F32" s="46"/>
      <c r="G32" s="46"/>
      <c r="H32" s="46"/>
      <c r="I32" s="46"/>
      <c r="J32" s="46"/>
      <c r="K32" s="46"/>
      <c r="L32" s="46"/>
      <c r="M32" s="46"/>
      <c r="O32" s="46"/>
      <c r="BA32" s="46"/>
      <c r="BC32" s="53"/>
      <c r="IE32" s="15"/>
      <c r="IF32" s="15"/>
      <c r="IG32" s="15"/>
      <c r="IH32" s="15"/>
      <c r="II32" s="15"/>
    </row>
  </sheetData>
  <sheetProtection password="EFBF" sheet="1"/>
  <mergeCells count="24">
    <mergeCell ref="A29:AB29"/>
    <mergeCell ref="A31:AB31"/>
    <mergeCell ref="A23:A24"/>
    <mergeCell ref="B23:B24"/>
    <mergeCell ref="A25:A26"/>
    <mergeCell ref="B25:B26"/>
    <mergeCell ref="A27:A28"/>
    <mergeCell ref="B27:B28"/>
    <mergeCell ref="B15:B16"/>
    <mergeCell ref="A17:A18"/>
    <mergeCell ref="B17:B18"/>
    <mergeCell ref="A19:A20"/>
    <mergeCell ref="B19:B20"/>
    <mergeCell ref="B22:AA22"/>
    <mergeCell ref="A9:BC9"/>
    <mergeCell ref="B14:BC14"/>
    <mergeCell ref="B21:AA21"/>
    <mergeCell ref="A1:L1"/>
    <mergeCell ref="A4:BC4"/>
    <mergeCell ref="A5:BC5"/>
    <mergeCell ref="A6:BC6"/>
    <mergeCell ref="A7:BC7"/>
    <mergeCell ref="B8:BC8"/>
    <mergeCell ref="A15:A16"/>
  </mergeCells>
  <dataValidations count="21">
    <dataValidation type="decimal" allowBlank="1" showInputMessage="1" showErrorMessage="1" errorTitle="Invalid Entry" error="Only Numeric Values are allowed. " sqref="A13:A15 A17 A19 A27 A25 A21:A23">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decimal" allowBlank="1" showInputMessage="1" showErrorMessage="1" promptTitle="Rate Entry" prompt="Please enter VAT charges in Rupees for this item. " errorTitle="Invaid Entry" error="Only Numeric Values are allowed. " sqref="M15:M20 M23:M28">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list" allowBlank="1" showInputMessage="1" showErrorMessage="1" sqref="C2">
      <formula1>"Normal, SingleWindow, Alternate"</formula1>
    </dataValidation>
    <dataValidation allowBlank="1" showInputMessage="1" showErrorMessage="1" promptTitle="Addition / Deduction" prompt="Please Choose the correct One" sqref="J13 J15:J20 J23:J28"/>
    <dataValidation type="list" showInputMessage="1" showErrorMessage="1" sqref="I13">
      <formula1>"Excess(+), Less(-)"</formula1>
    </dataValidation>
    <dataValidation allowBlank="1" showInputMessage="1" showErrorMessage="1" promptTitle="Itemcode/Make" prompt="Please enter text" sqref="C13 C15:C20 C23:C28"/>
    <dataValidation type="decimal" allowBlank="1" showInputMessage="1" showErrorMessage="1" promptTitle="Rate Entry" prompt="Please enter the Other Taxes2 in Rupees for this item. " errorTitle="Invaid Entry" error="Only Numeric Values are allowed. " sqref="N13:O13 N15:O20 N23:O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5:R20 R23:R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Q20 Q23:Q2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G15:H20 G23:H28">
      <formula1>0</formula1>
      <formula2>999999999999999</formula2>
    </dataValidation>
    <dataValidation allowBlank="1" showInputMessage="1" showErrorMessage="1" promptTitle="Units" prompt="Please enter Units in text" sqref="E13 E15:E20 E23:E28"/>
    <dataValidation type="decimal" allowBlank="1" showInputMessage="1" showErrorMessage="1" promptTitle="Quantity" prompt="Please enter the Quantity for this item. " errorTitle="Invalid Entry" error="Only Numeric Values are allowed. " sqref="F13 D13 D15:D20 F15:F20 F23:F28 D23:D28">
      <formula1>0</formula1>
      <formula2>999999999999999</formula2>
    </dataValidation>
    <dataValidation type="list" allowBlank="1" showInputMessage="1" showErrorMessage="1" sqref="K13 K15:K20 K23:K28">
      <formula1>"Partial Conversion, Full Conversion"</formula1>
    </dataValidation>
    <dataValidation type="list" allowBlank="1" showInputMessage="1" showErrorMessage="1" sqref="L13 L15:L20 L23:L28">
      <formula1>"INR,USD,JPY,EUR"</formula1>
    </dataValidation>
  </dataValidations>
  <printOptions/>
  <pageMargins left="0.55" right="0.33" top="0.61" bottom="0.51" header="0.3" footer="0.3"/>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sheetPr codeName="Sheet18">
    <tabColor theme="4" tint="-0.4999699890613556"/>
  </sheetPr>
  <dimension ref="A1:II32"/>
  <sheetViews>
    <sheetView showGridLines="0" zoomScalePageLayoutView="0" workbookViewId="0" topLeftCell="A1">
      <selection activeCell="B8" sqref="B8:BC8"/>
    </sheetView>
  </sheetViews>
  <sheetFormatPr defaultColWidth="9.140625" defaultRowHeight="15"/>
  <cols>
    <col min="1" max="1" width="14.8515625" style="46" customWidth="1"/>
    <col min="2" max="2" width="47.8515625" style="46" customWidth="1"/>
    <col min="3" max="3" width="48.00390625" style="46" hidden="1" customWidth="1"/>
    <col min="4" max="4" width="14.57421875" style="46" hidden="1" customWidth="1"/>
    <col min="5" max="5" width="11.28125" style="46" hidden="1" customWidth="1"/>
    <col min="6" max="6" width="14.421875" style="46" hidden="1" customWidth="1"/>
    <col min="7" max="7" width="14.140625" style="46" hidden="1" customWidth="1"/>
    <col min="8" max="8" width="12.140625" style="46" hidden="1" customWidth="1"/>
    <col min="9" max="9" width="12.140625" style="46" customWidth="1"/>
    <col min="10" max="10" width="9.00390625" style="46" hidden="1" customWidth="1"/>
    <col min="11" max="11" width="18.8515625" style="46" hidden="1" customWidth="1"/>
    <col min="12" max="12" width="14.28125" style="46" hidden="1" customWidth="1"/>
    <col min="13" max="13" width="19.00390625" style="46" customWidth="1"/>
    <col min="14" max="14" width="27.00390625" style="47" customWidth="1"/>
    <col min="15" max="15" width="20.28125" style="46" customWidth="1"/>
    <col min="16" max="16" width="27.8515625" style="46" hidden="1" customWidth="1"/>
    <col min="17" max="17" width="18.421875" style="46" hidden="1" customWidth="1"/>
    <col min="18" max="18" width="17.421875" style="46" hidden="1" customWidth="1"/>
    <col min="19" max="19" width="14.7109375" style="46" hidden="1" customWidth="1"/>
    <col min="20" max="20" width="14.8515625" style="46" hidden="1" customWidth="1"/>
    <col min="21" max="21" width="16.421875" style="46" hidden="1" customWidth="1"/>
    <col min="22" max="22" width="18.7109375" style="46" hidden="1" customWidth="1"/>
    <col min="23" max="23" width="12.8515625" style="46" hidden="1" customWidth="1"/>
    <col min="24" max="25" width="9.140625" style="46" hidden="1" customWidth="1"/>
    <col min="26" max="26" width="16.8515625" style="46" hidden="1" customWidth="1"/>
    <col min="27" max="27" width="18.57421875" style="46" customWidth="1"/>
    <col min="28" max="28" width="17.421875" style="46" customWidth="1"/>
    <col min="29" max="51" width="9.140625" style="46" hidden="1" customWidth="1"/>
    <col min="52" max="52" width="10.28125" style="46" hidden="1" customWidth="1"/>
    <col min="53" max="53" width="20.28125" style="46" customWidth="1"/>
    <col min="54" max="54" width="17.8515625" style="46" hidden="1" customWidth="1"/>
    <col min="55" max="55" width="43.57421875" style="53" customWidth="1"/>
    <col min="56" max="56" width="23.7109375" style="46" customWidth="1"/>
    <col min="57" max="238" width="9.140625" style="46" customWidth="1"/>
    <col min="239" max="243" width="9.140625" style="48" customWidth="1"/>
    <col min="244" max="16384" width="9.140625" style="46" customWidth="1"/>
  </cols>
  <sheetData>
    <row r="1" spans="1:243" s="1" customFormat="1" ht="25.5" customHeight="1">
      <c r="A1" s="102" t="str">
        <f>B2&amp;" BoQ"</f>
        <v>Item Rate BoQ</v>
      </c>
      <c r="B1" s="102"/>
      <c r="C1" s="102"/>
      <c r="D1" s="102"/>
      <c r="E1" s="102"/>
      <c r="F1" s="102"/>
      <c r="G1" s="102"/>
      <c r="H1" s="102"/>
      <c r="I1" s="102"/>
      <c r="J1" s="102"/>
      <c r="K1" s="102"/>
      <c r="L1" s="102"/>
      <c r="O1" s="2"/>
      <c r="P1" s="2"/>
      <c r="Q1" s="3"/>
      <c r="BC1" s="52"/>
      <c r="IE1" s="3"/>
      <c r="IF1" s="3"/>
      <c r="IG1" s="3"/>
      <c r="IH1" s="3"/>
      <c r="II1" s="3"/>
    </row>
    <row r="2" spans="1:55" s="1" customFormat="1" ht="25.5" customHeight="1" hidden="1">
      <c r="A2" s="4" t="s">
        <v>4</v>
      </c>
      <c r="B2" s="4" t="s">
        <v>5</v>
      </c>
      <c r="C2" s="51" t="s">
        <v>6</v>
      </c>
      <c r="D2" s="51" t="s">
        <v>45</v>
      </c>
      <c r="E2" s="4" t="s">
        <v>46</v>
      </c>
      <c r="J2" s="5"/>
      <c r="K2" s="5"/>
      <c r="L2" s="5"/>
      <c r="O2" s="2"/>
      <c r="P2" s="2"/>
      <c r="Q2" s="3"/>
      <c r="BC2" s="52"/>
    </row>
    <row r="3" spans="1:243" s="1" customFormat="1" ht="30" customHeight="1" hidden="1">
      <c r="A3" s="1" t="s">
        <v>8</v>
      </c>
      <c r="C3" s="1" t="s">
        <v>9</v>
      </c>
      <c r="BC3" s="52"/>
      <c r="IE3" s="3"/>
      <c r="IF3" s="3"/>
      <c r="IG3" s="3"/>
      <c r="IH3" s="3"/>
      <c r="II3" s="3"/>
    </row>
    <row r="4" spans="1:243" s="6" customFormat="1" ht="30.75" customHeight="1">
      <c r="A4" s="103" t="s">
        <v>95</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IE4" s="7"/>
      <c r="IF4" s="7"/>
      <c r="IG4" s="7"/>
      <c r="IH4" s="7"/>
      <c r="II4" s="7"/>
    </row>
    <row r="5" spans="1:243" s="6" customFormat="1" ht="30.75" customHeight="1">
      <c r="A5" s="103" t="s">
        <v>96</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IE5" s="7"/>
      <c r="IF5" s="7"/>
      <c r="IG5" s="7"/>
      <c r="IH5" s="7"/>
      <c r="II5" s="7"/>
    </row>
    <row r="6" spans="1:243" s="6" customFormat="1" ht="30.75" customHeight="1">
      <c r="A6" s="103" t="s">
        <v>97</v>
      </c>
      <c r="B6" s="103"/>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3"/>
      <c r="AS6" s="103"/>
      <c r="AT6" s="103"/>
      <c r="AU6" s="103"/>
      <c r="AV6" s="103"/>
      <c r="AW6" s="103"/>
      <c r="AX6" s="103"/>
      <c r="AY6" s="103"/>
      <c r="AZ6" s="103"/>
      <c r="BA6" s="103"/>
      <c r="BB6" s="103"/>
      <c r="BC6" s="103"/>
      <c r="IE6" s="7"/>
      <c r="IF6" s="7"/>
      <c r="IG6" s="7"/>
      <c r="IH6" s="7"/>
      <c r="II6" s="7"/>
    </row>
    <row r="7" spans="1:243" s="6" customFormat="1" ht="29.25" customHeight="1" hidden="1">
      <c r="A7" s="104" t="s">
        <v>10</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IE7" s="7"/>
      <c r="IF7" s="7"/>
      <c r="IG7" s="7"/>
      <c r="IH7" s="7"/>
      <c r="II7" s="7"/>
    </row>
    <row r="8" spans="1:243" s="9" customFormat="1" ht="60.75" customHeight="1">
      <c r="A8" s="8" t="s">
        <v>48</v>
      </c>
      <c r="B8" s="105"/>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7"/>
      <c r="IE8" s="10"/>
      <c r="IF8" s="10"/>
      <c r="IG8" s="10"/>
      <c r="IH8" s="10"/>
      <c r="II8" s="10"/>
    </row>
    <row r="9" spans="1:243" s="11" customFormat="1" ht="61.5" customHeight="1">
      <c r="A9" s="96" t="s">
        <v>11</v>
      </c>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8"/>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218.25" customHeight="1">
      <c r="A11" s="13" t="s">
        <v>0</v>
      </c>
      <c r="B11" s="13" t="s">
        <v>18</v>
      </c>
      <c r="C11" s="13" t="s">
        <v>1</v>
      </c>
      <c r="D11" s="13" t="s">
        <v>19</v>
      </c>
      <c r="E11" s="13" t="s">
        <v>20</v>
      </c>
      <c r="F11" s="13" t="s">
        <v>2</v>
      </c>
      <c r="G11" s="13"/>
      <c r="H11" s="13"/>
      <c r="I11" s="13" t="s">
        <v>83</v>
      </c>
      <c r="J11" s="13" t="s">
        <v>22</v>
      </c>
      <c r="K11" s="13" t="s">
        <v>23</v>
      </c>
      <c r="L11" s="13" t="s">
        <v>24</v>
      </c>
      <c r="M11" s="16" t="s">
        <v>62</v>
      </c>
      <c r="N11" s="13" t="s">
        <v>61</v>
      </c>
      <c r="O11" s="13" t="s">
        <v>71</v>
      </c>
      <c r="P11" s="13" t="s">
        <v>67</v>
      </c>
      <c r="Q11" s="13" t="s">
        <v>68</v>
      </c>
      <c r="R11" s="13"/>
      <c r="S11" s="13"/>
      <c r="T11" s="13" t="s">
        <v>69</v>
      </c>
      <c r="U11" s="13" t="s">
        <v>73</v>
      </c>
      <c r="V11" s="13" t="s">
        <v>74</v>
      </c>
      <c r="W11" s="13" t="s">
        <v>75</v>
      </c>
      <c r="X11" s="13"/>
      <c r="Y11" s="13"/>
      <c r="Z11" s="13" t="s">
        <v>72</v>
      </c>
      <c r="AA11" s="13" t="s">
        <v>70</v>
      </c>
      <c r="AB11" s="13" t="s">
        <v>63</v>
      </c>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5" t="s">
        <v>77</v>
      </c>
      <c r="BB11" s="17" t="s">
        <v>47</v>
      </c>
      <c r="BC11" s="17" t="s">
        <v>29</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0" customFormat="1" ht="35.25" customHeight="1">
      <c r="A13" s="19">
        <v>1</v>
      </c>
      <c r="B13" s="58" t="s">
        <v>50</v>
      </c>
      <c r="C13" s="59"/>
      <c r="D13" s="60"/>
      <c r="E13" s="38"/>
      <c r="F13" s="60"/>
      <c r="G13" s="61"/>
      <c r="H13" s="61"/>
      <c r="I13" s="60"/>
      <c r="J13" s="62"/>
      <c r="K13" s="63"/>
      <c r="L13" s="63"/>
      <c r="M13" s="43"/>
      <c r="N13" s="64"/>
      <c r="O13" s="64"/>
      <c r="P13" s="26"/>
      <c r="Q13" s="64"/>
      <c r="R13" s="64"/>
      <c r="S13" s="27"/>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65"/>
      <c r="BB13" s="66"/>
      <c r="BC13" s="67"/>
      <c r="IE13" s="31">
        <v>1</v>
      </c>
      <c r="IF13" s="31" t="s">
        <v>30</v>
      </c>
      <c r="IG13" s="31" t="s">
        <v>31</v>
      </c>
      <c r="IH13" s="31">
        <v>10</v>
      </c>
      <c r="II13" s="31" t="s">
        <v>32</v>
      </c>
    </row>
    <row r="14" spans="1:243" s="30" customFormat="1" ht="35.25" customHeight="1">
      <c r="A14" s="56">
        <v>1</v>
      </c>
      <c r="B14" s="95" t="s">
        <v>57</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57"/>
      <c r="IE14" s="31">
        <v>1</v>
      </c>
      <c r="IF14" s="31" t="s">
        <v>30</v>
      </c>
      <c r="IG14" s="31" t="s">
        <v>31</v>
      </c>
      <c r="IH14" s="31">
        <v>10</v>
      </c>
      <c r="II14" s="31" t="s">
        <v>32</v>
      </c>
    </row>
    <row r="15" spans="1:243" s="30" customFormat="1" ht="49.5" customHeight="1">
      <c r="A15" s="111">
        <v>1.01</v>
      </c>
      <c r="B15" s="113" t="s">
        <v>51</v>
      </c>
      <c r="C15" s="20" t="s">
        <v>31</v>
      </c>
      <c r="D15" s="21">
        <v>1</v>
      </c>
      <c r="E15" s="22" t="s">
        <v>33</v>
      </c>
      <c r="F15" s="32">
        <v>100</v>
      </c>
      <c r="G15" s="33"/>
      <c r="H15" s="23"/>
      <c r="I15" s="89" t="s">
        <v>81</v>
      </c>
      <c r="J15" s="24">
        <f aca="true" t="shared" si="0" ref="J15:J20">IF(I15="Less(-)",-1,1)</f>
        <v>1</v>
      </c>
      <c r="K15" s="25" t="s">
        <v>42</v>
      </c>
      <c r="L15" s="25" t="s">
        <v>81</v>
      </c>
      <c r="M15" s="54"/>
      <c r="N15" s="54"/>
      <c r="O15" s="83">
        <f aca="true" t="shared" si="1" ref="O15:O20">M15*N15</f>
        <v>0</v>
      </c>
      <c r="P15" s="84">
        <f aca="true" t="shared" si="2" ref="P15:P20">100%*O15</f>
        <v>0</v>
      </c>
      <c r="Q15" s="83">
        <f>0.05*P15</f>
        <v>0</v>
      </c>
      <c r="R15" s="82"/>
      <c r="S15" s="85"/>
      <c r="T15" s="86">
        <f aca="true" t="shared" si="3" ref="T15:T20">10%*Q15</f>
        <v>0</v>
      </c>
      <c r="U15" s="86">
        <f aca="true" t="shared" si="4" ref="U15:U20">18%*(P15+Q15+T15)</f>
        <v>0</v>
      </c>
      <c r="V15" s="86">
        <f aca="true" t="shared" si="5" ref="V15:V20">O15+Q15+T15+U15</f>
        <v>0</v>
      </c>
      <c r="W15" s="54">
        <v>130201.31</v>
      </c>
      <c r="X15" s="37"/>
      <c r="Y15" s="37"/>
      <c r="Z15" s="86">
        <f aca="true" t="shared" si="6" ref="Z15:Z20">V15-W15</f>
        <v>-130201.31</v>
      </c>
      <c r="AA15" s="86">
        <v>0.6877</v>
      </c>
      <c r="AB15" s="86">
        <f aca="true" t="shared" si="7" ref="AB15:AB20">O15*AA15</f>
        <v>0</v>
      </c>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28">
        <f>AB15</f>
        <v>0</v>
      </c>
      <c r="BB15" s="28">
        <f>BA15</f>
        <v>0</v>
      </c>
      <c r="BC15" s="29" t="str">
        <f aca="true" t="shared" si="8" ref="BC15:BC20">SpellNumber123(L15,BB15)</f>
        <v>USD Zero Only</v>
      </c>
      <c r="IE15" s="31">
        <v>1.01</v>
      </c>
      <c r="IF15" s="31" t="s">
        <v>35</v>
      </c>
      <c r="IG15" s="31" t="s">
        <v>31</v>
      </c>
      <c r="IH15" s="31">
        <v>123.223</v>
      </c>
      <c r="II15" s="31" t="s">
        <v>33</v>
      </c>
    </row>
    <row r="16" spans="1:243" s="30" customFormat="1" ht="49.5" customHeight="1">
      <c r="A16" s="115"/>
      <c r="B16" s="116"/>
      <c r="C16" s="20" t="s">
        <v>31</v>
      </c>
      <c r="D16" s="21">
        <v>1</v>
      </c>
      <c r="E16" s="22" t="s">
        <v>33</v>
      </c>
      <c r="F16" s="32">
        <v>100</v>
      </c>
      <c r="G16" s="33"/>
      <c r="H16" s="23"/>
      <c r="I16" s="89" t="s">
        <v>82</v>
      </c>
      <c r="J16" s="24">
        <f t="shared" si="0"/>
        <v>1</v>
      </c>
      <c r="K16" s="25" t="s">
        <v>42</v>
      </c>
      <c r="L16" s="25" t="s">
        <v>82</v>
      </c>
      <c r="M16" s="54"/>
      <c r="N16" s="54"/>
      <c r="O16" s="83">
        <f t="shared" si="1"/>
        <v>0</v>
      </c>
      <c r="P16" s="84">
        <f t="shared" si="2"/>
        <v>0</v>
      </c>
      <c r="Q16" s="83">
        <f>0.05*P16</f>
        <v>0</v>
      </c>
      <c r="R16" s="82"/>
      <c r="S16" s="85"/>
      <c r="T16" s="86">
        <f t="shared" si="3"/>
        <v>0</v>
      </c>
      <c r="U16" s="86">
        <f t="shared" si="4"/>
        <v>0</v>
      </c>
      <c r="V16" s="86">
        <f t="shared" si="5"/>
        <v>0</v>
      </c>
      <c r="W16" s="54">
        <v>130201.31</v>
      </c>
      <c r="X16" s="37"/>
      <c r="Y16" s="37"/>
      <c r="Z16" s="86">
        <f t="shared" si="6"/>
        <v>-130201.31</v>
      </c>
      <c r="AA16" s="86">
        <v>0.6877</v>
      </c>
      <c r="AB16" s="86">
        <f t="shared" si="7"/>
        <v>0</v>
      </c>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28">
        <f>AB16</f>
        <v>0</v>
      </c>
      <c r="BB16" s="28">
        <f>BA16</f>
        <v>0</v>
      </c>
      <c r="BC16" s="29" t="str">
        <f t="shared" si="8"/>
        <v>EUR Zero Only</v>
      </c>
      <c r="IE16" s="31">
        <v>1.01</v>
      </c>
      <c r="IF16" s="31" t="s">
        <v>35</v>
      </c>
      <c r="IG16" s="31" t="s">
        <v>31</v>
      </c>
      <c r="IH16" s="31">
        <v>123.223</v>
      </c>
      <c r="II16" s="31" t="s">
        <v>33</v>
      </c>
    </row>
    <row r="17" spans="1:243" s="30" customFormat="1" ht="30" customHeight="1">
      <c r="A17" s="111">
        <v>1.02</v>
      </c>
      <c r="B17" s="113" t="s">
        <v>52</v>
      </c>
      <c r="C17" s="20" t="s">
        <v>37</v>
      </c>
      <c r="D17" s="21">
        <v>1</v>
      </c>
      <c r="E17" s="22" t="s">
        <v>33</v>
      </c>
      <c r="F17" s="32">
        <v>100</v>
      </c>
      <c r="G17" s="33"/>
      <c r="H17" s="33"/>
      <c r="I17" s="89" t="s">
        <v>81</v>
      </c>
      <c r="J17" s="24">
        <f t="shared" si="0"/>
        <v>1</v>
      </c>
      <c r="K17" s="25" t="s">
        <v>42</v>
      </c>
      <c r="L17" s="25" t="s">
        <v>81</v>
      </c>
      <c r="M17" s="54"/>
      <c r="N17" s="54"/>
      <c r="O17" s="83">
        <f t="shared" si="1"/>
        <v>0</v>
      </c>
      <c r="P17" s="84">
        <f t="shared" si="2"/>
        <v>0</v>
      </c>
      <c r="Q17" s="83">
        <f>0.05*P17</f>
        <v>0</v>
      </c>
      <c r="R17" s="82"/>
      <c r="S17" s="85"/>
      <c r="T17" s="86">
        <f t="shared" si="3"/>
        <v>0</v>
      </c>
      <c r="U17" s="86">
        <f t="shared" si="4"/>
        <v>0</v>
      </c>
      <c r="V17" s="86">
        <f t="shared" si="5"/>
        <v>0</v>
      </c>
      <c r="W17" s="54">
        <v>40519.23</v>
      </c>
      <c r="X17" s="37"/>
      <c r="Y17" s="37"/>
      <c r="Z17" s="86">
        <f t="shared" si="6"/>
        <v>-40519.23</v>
      </c>
      <c r="AA17" s="86">
        <v>0.1689</v>
      </c>
      <c r="AB17" s="86">
        <f t="shared" si="7"/>
        <v>0</v>
      </c>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28">
        <f aca="true" t="shared" si="9" ref="BA17:BA27">AB17</f>
        <v>0</v>
      </c>
      <c r="BB17" s="28">
        <f aca="true" t="shared" si="10" ref="BB17:BB27">BA17</f>
        <v>0</v>
      </c>
      <c r="BC17" s="29" t="str">
        <f t="shared" si="8"/>
        <v>USD Zero Only</v>
      </c>
      <c r="IE17" s="31">
        <v>1.02</v>
      </c>
      <c r="IF17" s="31" t="s">
        <v>36</v>
      </c>
      <c r="IG17" s="31" t="s">
        <v>37</v>
      </c>
      <c r="IH17" s="31">
        <v>213</v>
      </c>
      <c r="II17" s="31" t="s">
        <v>33</v>
      </c>
    </row>
    <row r="18" spans="1:243" s="30" customFormat="1" ht="30" customHeight="1">
      <c r="A18" s="115"/>
      <c r="B18" s="116"/>
      <c r="C18" s="20" t="s">
        <v>37</v>
      </c>
      <c r="D18" s="21">
        <v>1</v>
      </c>
      <c r="E18" s="22" t="s">
        <v>33</v>
      </c>
      <c r="F18" s="32">
        <v>100</v>
      </c>
      <c r="G18" s="33"/>
      <c r="H18" s="33"/>
      <c r="I18" s="89" t="s">
        <v>82</v>
      </c>
      <c r="J18" s="24">
        <f t="shared" si="0"/>
        <v>1</v>
      </c>
      <c r="K18" s="25" t="s">
        <v>42</v>
      </c>
      <c r="L18" s="25" t="s">
        <v>82</v>
      </c>
      <c r="M18" s="54"/>
      <c r="N18" s="54"/>
      <c r="O18" s="83">
        <f t="shared" si="1"/>
        <v>0</v>
      </c>
      <c r="P18" s="84">
        <f t="shared" si="2"/>
        <v>0</v>
      </c>
      <c r="Q18" s="83">
        <f>0.05*P18</f>
        <v>0</v>
      </c>
      <c r="R18" s="82"/>
      <c r="S18" s="85"/>
      <c r="T18" s="86">
        <f t="shared" si="3"/>
        <v>0</v>
      </c>
      <c r="U18" s="86">
        <f t="shared" si="4"/>
        <v>0</v>
      </c>
      <c r="V18" s="86">
        <f t="shared" si="5"/>
        <v>0</v>
      </c>
      <c r="W18" s="54">
        <v>40519.23</v>
      </c>
      <c r="X18" s="37"/>
      <c r="Y18" s="37"/>
      <c r="Z18" s="86">
        <f t="shared" si="6"/>
        <v>-40519.23</v>
      </c>
      <c r="AA18" s="86">
        <v>0.1689</v>
      </c>
      <c r="AB18" s="86">
        <f t="shared" si="7"/>
        <v>0</v>
      </c>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28">
        <f>AB18</f>
        <v>0</v>
      </c>
      <c r="BB18" s="28">
        <f>BA18</f>
        <v>0</v>
      </c>
      <c r="BC18" s="29" t="str">
        <f t="shared" si="8"/>
        <v>EUR Zero Only</v>
      </c>
      <c r="IE18" s="31">
        <v>1.02</v>
      </c>
      <c r="IF18" s="31" t="s">
        <v>36</v>
      </c>
      <c r="IG18" s="31" t="s">
        <v>37</v>
      </c>
      <c r="IH18" s="31">
        <v>213</v>
      </c>
      <c r="II18" s="31" t="s">
        <v>33</v>
      </c>
    </row>
    <row r="19" spans="1:243" s="30" customFormat="1" ht="46.5" customHeight="1">
      <c r="A19" s="111">
        <v>1.03</v>
      </c>
      <c r="B19" s="113" t="s">
        <v>53</v>
      </c>
      <c r="C19" s="20" t="s">
        <v>38</v>
      </c>
      <c r="D19" s="21">
        <v>1</v>
      </c>
      <c r="E19" s="22" t="s">
        <v>33</v>
      </c>
      <c r="F19" s="32">
        <v>10</v>
      </c>
      <c r="G19" s="33"/>
      <c r="H19" s="33"/>
      <c r="I19" s="89" t="s">
        <v>81</v>
      </c>
      <c r="J19" s="24">
        <f t="shared" si="0"/>
        <v>1</v>
      </c>
      <c r="K19" s="25" t="s">
        <v>42</v>
      </c>
      <c r="L19" s="25" t="s">
        <v>81</v>
      </c>
      <c r="M19" s="54"/>
      <c r="N19" s="54"/>
      <c r="O19" s="83">
        <f t="shared" si="1"/>
        <v>0</v>
      </c>
      <c r="P19" s="87">
        <f t="shared" si="2"/>
        <v>0</v>
      </c>
      <c r="Q19" s="83">
        <f>0*P19</f>
        <v>0</v>
      </c>
      <c r="R19" s="82"/>
      <c r="S19" s="85"/>
      <c r="T19" s="86">
        <f t="shared" si="3"/>
        <v>0</v>
      </c>
      <c r="U19" s="86">
        <f t="shared" si="4"/>
        <v>0</v>
      </c>
      <c r="V19" s="86">
        <f t="shared" si="5"/>
        <v>0</v>
      </c>
      <c r="W19" s="54">
        <v>256367.36</v>
      </c>
      <c r="X19" s="37"/>
      <c r="Y19" s="37"/>
      <c r="Z19" s="86">
        <f t="shared" si="6"/>
        <v>-256367.36</v>
      </c>
      <c r="AA19" s="86">
        <v>0.1434</v>
      </c>
      <c r="AB19" s="86">
        <f t="shared" si="7"/>
        <v>0</v>
      </c>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28">
        <f t="shared" si="9"/>
        <v>0</v>
      </c>
      <c r="BB19" s="28">
        <f t="shared" si="10"/>
        <v>0</v>
      </c>
      <c r="BC19" s="29" t="str">
        <f t="shared" si="8"/>
        <v>USD Zero Only</v>
      </c>
      <c r="IE19" s="31">
        <v>2</v>
      </c>
      <c r="IF19" s="31" t="s">
        <v>30</v>
      </c>
      <c r="IG19" s="31" t="s">
        <v>38</v>
      </c>
      <c r="IH19" s="31">
        <v>10</v>
      </c>
      <c r="II19" s="31" t="s">
        <v>33</v>
      </c>
    </row>
    <row r="20" spans="1:243" s="30" customFormat="1" ht="46.5" customHeight="1">
      <c r="A20" s="115"/>
      <c r="B20" s="116"/>
      <c r="C20" s="20" t="s">
        <v>38</v>
      </c>
      <c r="D20" s="21">
        <v>1</v>
      </c>
      <c r="E20" s="22" t="s">
        <v>33</v>
      </c>
      <c r="F20" s="32">
        <v>10</v>
      </c>
      <c r="G20" s="33"/>
      <c r="H20" s="33"/>
      <c r="I20" s="89" t="s">
        <v>82</v>
      </c>
      <c r="J20" s="24">
        <f t="shared" si="0"/>
        <v>1</v>
      </c>
      <c r="K20" s="25" t="s">
        <v>42</v>
      </c>
      <c r="L20" s="25" t="s">
        <v>82</v>
      </c>
      <c r="M20" s="54"/>
      <c r="N20" s="54"/>
      <c r="O20" s="83">
        <f t="shared" si="1"/>
        <v>0</v>
      </c>
      <c r="P20" s="87">
        <f t="shared" si="2"/>
        <v>0</v>
      </c>
      <c r="Q20" s="83">
        <f>0*P20</f>
        <v>0</v>
      </c>
      <c r="R20" s="82"/>
      <c r="S20" s="85"/>
      <c r="T20" s="86">
        <f t="shared" si="3"/>
        <v>0</v>
      </c>
      <c r="U20" s="86">
        <f t="shared" si="4"/>
        <v>0</v>
      </c>
      <c r="V20" s="86">
        <f t="shared" si="5"/>
        <v>0</v>
      </c>
      <c r="W20" s="54">
        <v>256367.36</v>
      </c>
      <c r="X20" s="37"/>
      <c r="Y20" s="37"/>
      <c r="Z20" s="86">
        <f t="shared" si="6"/>
        <v>-256367.36</v>
      </c>
      <c r="AA20" s="86">
        <v>0.1434</v>
      </c>
      <c r="AB20" s="86">
        <f t="shared" si="7"/>
        <v>0</v>
      </c>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28">
        <f>AB20</f>
        <v>0</v>
      </c>
      <c r="BB20" s="28">
        <f>BA20</f>
        <v>0</v>
      </c>
      <c r="BC20" s="29" t="str">
        <f t="shared" si="8"/>
        <v>EUR Zero Only</v>
      </c>
      <c r="IE20" s="31">
        <v>2</v>
      </c>
      <c r="IF20" s="31" t="s">
        <v>30</v>
      </c>
      <c r="IG20" s="31" t="s">
        <v>38</v>
      </c>
      <c r="IH20" s="31">
        <v>10</v>
      </c>
      <c r="II20" s="31" t="s">
        <v>33</v>
      </c>
    </row>
    <row r="21" spans="1:242" s="30" customFormat="1" ht="42" customHeight="1">
      <c r="A21" s="93">
        <v>2</v>
      </c>
      <c r="B21" s="90" t="s">
        <v>86</v>
      </c>
      <c r="C21" s="91"/>
      <c r="D21" s="91"/>
      <c r="E21" s="91"/>
      <c r="F21" s="91"/>
      <c r="G21" s="91"/>
      <c r="H21" s="91"/>
      <c r="I21" s="91"/>
      <c r="J21" s="91"/>
      <c r="K21" s="91"/>
      <c r="L21" s="91"/>
      <c r="M21" s="91"/>
      <c r="N21" s="91"/>
      <c r="O21" s="91"/>
      <c r="P21" s="91"/>
      <c r="Q21" s="91"/>
      <c r="R21" s="91"/>
      <c r="S21" s="91"/>
      <c r="T21" s="91"/>
      <c r="U21" s="91"/>
      <c r="V21" s="91"/>
      <c r="W21" s="91"/>
      <c r="X21" s="91"/>
      <c r="Y21" s="91"/>
      <c r="Z21" s="91"/>
      <c r="AA21" s="92"/>
      <c r="AB21" s="86">
        <f>AB15+AB17+AB19</f>
        <v>0</v>
      </c>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28">
        <f t="shared" si="9"/>
        <v>0</v>
      </c>
      <c r="BB21" s="28">
        <f t="shared" si="10"/>
        <v>0</v>
      </c>
      <c r="BC21" s="29" t="s">
        <v>81</v>
      </c>
      <c r="ID21" s="31">
        <v>1</v>
      </c>
      <c r="IE21" s="31" t="s">
        <v>30</v>
      </c>
      <c r="IF21" s="31" t="s">
        <v>31</v>
      </c>
      <c r="IG21" s="31">
        <v>10</v>
      </c>
      <c r="IH21" s="31" t="s">
        <v>32</v>
      </c>
    </row>
    <row r="22" spans="1:242" s="30" customFormat="1" ht="42" customHeight="1">
      <c r="A22" s="93">
        <v>3</v>
      </c>
      <c r="B22" s="90" t="s">
        <v>87</v>
      </c>
      <c r="C22" s="91"/>
      <c r="D22" s="91"/>
      <c r="E22" s="91"/>
      <c r="F22" s="91"/>
      <c r="G22" s="91"/>
      <c r="H22" s="91"/>
      <c r="I22" s="91"/>
      <c r="J22" s="91"/>
      <c r="K22" s="91"/>
      <c r="L22" s="91"/>
      <c r="M22" s="91"/>
      <c r="N22" s="91"/>
      <c r="O22" s="91"/>
      <c r="P22" s="91"/>
      <c r="Q22" s="91"/>
      <c r="R22" s="91"/>
      <c r="S22" s="91"/>
      <c r="T22" s="91"/>
      <c r="U22" s="91"/>
      <c r="V22" s="91"/>
      <c r="W22" s="91"/>
      <c r="X22" s="91"/>
      <c r="Y22" s="91"/>
      <c r="Z22" s="91"/>
      <c r="AA22" s="92"/>
      <c r="AB22" s="86">
        <f>AB16+AB18+AB20</f>
        <v>0</v>
      </c>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28">
        <f>AB22</f>
        <v>0</v>
      </c>
      <c r="BB22" s="28">
        <f>BA22</f>
        <v>0</v>
      </c>
      <c r="BC22" s="29" t="s">
        <v>82</v>
      </c>
      <c r="ID22" s="31">
        <v>1</v>
      </c>
      <c r="IE22" s="31" t="s">
        <v>30</v>
      </c>
      <c r="IF22" s="31" t="s">
        <v>31</v>
      </c>
      <c r="IG22" s="31">
        <v>10</v>
      </c>
      <c r="IH22" s="31" t="s">
        <v>32</v>
      </c>
    </row>
    <row r="23" spans="1:243" s="30" customFormat="1" ht="37.5" customHeight="1">
      <c r="A23" s="111">
        <v>4</v>
      </c>
      <c r="B23" s="123" t="s">
        <v>64</v>
      </c>
      <c r="C23" s="20" t="s">
        <v>39</v>
      </c>
      <c r="D23" s="21">
        <v>1</v>
      </c>
      <c r="E23" s="22" t="s">
        <v>33</v>
      </c>
      <c r="F23" s="32">
        <v>100</v>
      </c>
      <c r="G23" s="33"/>
      <c r="H23" s="23"/>
      <c r="I23" s="89" t="s">
        <v>81</v>
      </c>
      <c r="J23" s="24">
        <f aca="true" t="shared" si="11" ref="J23:J28">IF(I23="Less(-)",-1,1)</f>
        <v>1</v>
      </c>
      <c r="K23" s="25" t="s">
        <v>42</v>
      </c>
      <c r="L23" s="25" t="s">
        <v>81</v>
      </c>
      <c r="M23" s="81"/>
      <c r="N23" s="81"/>
      <c r="O23" s="81"/>
      <c r="P23" s="35"/>
      <c r="Q23" s="81"/>
      <c r="R23" s="81"/>
      <c r="S23" s="35"/>
      <c r="T23" s="39"/>
      <c r="U23" s="39"/>
      <c r="V23" s="39"/>
      <c r="W23" s="39"/>
      <c r="X23" s="39"/>
      <c r="Y23" s="39"/>
      <c r="Z23" s="39"/>
      <c r="AA23" s="39"/>
      <c r="AB23" s="54"/>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28">
        <f t="shared" si="9"/>
        <v>0</v>
      </c>
      <c r="BB23" s="28">
        <f t="shared" si="10"/>
        <v>0</v>
      </c>
      <c r="BC23" s="29" t="str">
        <f aca="true" t="shared" si="12" ref="BC23:BC28">SpellNumber123(L23,BB23)</f>
        <v>USD Zero Only</v>
      </c>
      <c r="IE23" s="31">
        <v>1.01</v>
      </c>
      <c r="IF23" s="31" t="s">
        <v>35</v>
      </c>
      <c r="IG23" s="31" t="s">
        <v>31</v>
      </c>
      <c r="IH23" s="31">
        <v>123.223</v>
      </c>
      <c r="II23" s="31" t="s">
        <v>33</v>
      </c>
    </row>
    <row r="24" spans="1:243" s="30" customFormat="1" ht="37.5" customHeight="1">
      <c r="A24" s="115"/>
      <c r="B24" s="124"/>
      <c r="C24" s="20" t="s">
        <v>39</v>
      </c>
      <c r="D24" s="21">
        <v>1</v>
      </c>
      <c r="E24" s="22" t="s">
        <v>33</v>
      </c>
      <c r="F24" s="32">
        <v>100</v>
      </c>
      <c r="G24" s="33"/>
      <c r="H24" s="23"/>
      <c r="I24" s="89" t="s">
        <v>82</v>
      </c>
      <c r="J24" s="24">
        <f t="shared" si="11"/>
        <v>1</v>
      </c>
      <c r="K24" s="25" t="s">
        <v>42</v>
      </c>
      <c r="L24" s="25" t="s">
        <v>82</v>
      </c>
      <c r="M24" s="81"/>
      <c r="N24" s="81"/>
      <c r="O24" s="81"/>
      <c r="P24" s="35"/>
      <c r="Q24" s="81"/>
      <c r="R24" s="81"/>
      <c r="S24" s="35"/>
      <c r="T24" s="39"/>
      <c r="U24" s="39"/>
      <c r="V24" s="39"/>
      <c r="W24" s="39"/>
      <c r="X24" s="39"/>
      <c r="Y24" s="39"/>
      <c r="Z24" s="39"/>
      <c r="AA24" s="39"/>
      <c r="AB24" s="54"/>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28">
        <f>AB24</f>
        <v>0</v>
      </c>
      <c r="BB24" s="28">
        <f>BA24</f>
        <v>0</v>
      </c>
      <c r="BC24" s="29" t="str">
        <f t="shared" si="12"/>
        <v>EUR Zero Only</v>
      </c>
      <c r="IE24" s="31">
        <v>1.01</v>
      </c>
      <c r="IF24" s="31" t="s">
        <v>35</v>
      </c>
      <c r="IG24" s="31" t="s">
        <v>31</v>
      </c>
      <c r="IH24" s="31">
        <v>123.223</v>
      </c>
      <c r="II24" s="31" t="s">
        <v>33</v>
      </c>
    </row>
    <row r="25" spans="1:243" s="30" customFormat="1" ht="37.5" customHeight="1">
      <c r="A25" s="111">
        <v>5</v>
      </c>
      <c r="B25" s="123" t="s">
        <v>54</v>
      </c>
      <c r="C25" s="20" t="s">
        <v>39</v>
      </c>
      <c r="D25" s="21">
        <v>1</v>
      </c>
      <c r="E25" s="22" t="s">
        <v>33</v>
      </c>
      <c r="F25" s="32">
        <v>100</v>
      </c>
      <c r="G25" s="33"/>
      <c r="H25" s="23"/>
      <c r="I25" s="89" t="s">
        <v>81</v>
      </c>
      <c r="J25" s="24">
        <f t="shared" si="11"/>
        <v>1</v>
      </c>
      <c r="K25" s="25" t="s">
        <v>42</v>
      </c>
      <c r="L25" s="25" t="s">
        <v>81</v>
      </c>
      <c r="M25" s="81"/>
      <c r="N25" s="81"/>
      <c r="O25" s="81"/>
      <c r="P25" s="35"/>
      <c r="Q25" s="81"/>
      <c r="R25" s="81"/>
      <c r="S25" s="35"/>
      <c r="T25" s="39"/>
      <c r="U25" s="39"/>
      <c r="V25" s="39"/>
      <c r="W25" s="39"/>
      <c r="X25" s="39"/>
      <c r="Y25" s="39"/>
      <c r="Z25" s="39"/>
      <c r="AA25" s="39"/>
      <c r="AB25" s="54"/>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28">
        <f t="shared" si="9"/>
        <v>0</v>
      </c>
      <c r="BB25" s="28">
        <f t="shared" si="10"/>
        <v>0</v>
      </c>
      <c r="BC25" s="29" t="str">
        <f t="shared" si="12"/>
        <v>USD Zero Only</v>
      </c>
      <c r="IE25" s="31">
        <v>1.01</v>
      </c>
      <c r="IF25" s="31" t="s">
        <v>35</v>
      </c>
      <c r="IG25" s="31" t="s">
        <v>31</v>
      </c>
      <c r="IH25" s="31">
        <v>123.223</v>
      </c>
      <c r="II25" s="31" t="s">
        <v>33</v>
      </c>
    </row>
    <row r="26" spans="1:243" s="30" customFormat="1" ht="37.5" customHeight="1">
      <c r="A26" s="115"/>
      <c r="B26" s="124"/>
      <c r="C26" s="20" t="s">
        <v>39</v>
      </c>
      <c r="D26" s="21">
        <v>1</v>
      </c>
      <c r="E26" s="22" t="s">
        <v>33</v>
      </c>
      <c r="F26" s="32">
        <v>100</v>
      </c>
      <c r="G26" s="33"/>
      <c r="H26" s="23"/>
      <c r="I26" s="89" t="s">
        <v>82</v>
      </c>
      <c r="J26" s="24">
        <f t="shared" si="11"/>
        <v>1</v>
      </c>
      <c r="K26" s="25" t="s">
        <v>42</v>
      </c>
      <c r="L26" s="25" t="s">
        <v>82</v>
      </c>
      <c r="M26" s="81"/>
      <c r="N26" s="81"/>
      <c r="O26" s="81"/>
      <c r="P26" s="35"/>
      <c r="Q26" s="81"/>
      <c r="R26" s="81"/>
      <c r="S26" s="35"/>
      <c r="T26" s="39"/>
      <c r="U26" s="39"/>
      <c r="V26" s="39"/>
      <c r="W26" s="39"/>
      <c r="X26" s="39"/>
      <c r="Y26" s="39"/>
      <c r="Z26" s="39"/>
      <c r="AA26" s="39"/>
      <c r="AB26" s="54"/>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28">
        <f>AB26</f>
        <v>0</v>
      </c>
      <c r="BB26" s="28">
        <f>BA26</f>
        <v>0</v>
      </c>
      <c r="BC26" s="29" t="str">
        <f t="shared" si="12"/>
        <v>EUR Zero Only</v>
      </c>
      <c r="IE26" s="31">
        <v>1.01</v>
      </c>
      <c r="IF26" s="31" t="s">
        <v>35</v>
      </c>
      <c r="IG26" s="31" t="s">
        <v>31</v>
      </c>
      <c r="IH26" s="31">
        <v>123.223</v>
      </c>
      <c r="II26" s="31" t="s">
        <v>33</v>
      </c>
    </row>
    <row r="27" spans="1:243" s="30" customFormat="1" ht="48" customHeight="1">
      <c r="A27" s="111">
        <v>6</v>
      </c>
      <c r="B27" s="123" t="s">
        <v>55</v>
      </c>
      <c r="C27" s="20" t="s">
        <v>56</v>
      </c>
      <c r="D27" s="21">
        <v>1</v>
      </c>
      <c r="E27" s="22" t="s">
        <v>33</v>
      </c>
      <c r="F27" s="32">
        <v>100</v>
      </c>
      <c r="G27" s="33"/>
      <c r="H27" s="33"/>
      <c r="I27" s="89" t="s">
        <v>81</v>
      </c>
      <c r="J27" s="24">
        <f t="shared" si="11"/>
        <v>1</v>
      </c>
      <c r="K27" s="25" t="s">
        <v>42</v>
      </c>
      <c r="L27" s="25" t="s">
        <v>81</v>
      </c>
      <c r="M27" s="81"/>
      <c r="N27" s="81"/>
      <c r="O27" s="81"/>
      <c r="P27" s="35"/>
      <c r="Q27" s="81"/>
      <c r="R27" s="81"/>
      <c r="S27" s="35"/>
      <c r="T27" s="39"/>
      <c r="U27" s="39"/>
      <c r="V27" s="39"/>
      <c r="W27" s="39"/>
      <c r="X27" s="39"/>
      <c r="Y27" s="39"/>
      <c r="Z27" s="39"/>
      <c r="AA27" s="39"/>
      <c r="AB27" s="54"/>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28">
        <f t="shared" si="9"/>
        <v>0</v>
      </c>
      <c r="BB27" s="28">
        <f t="shared" si="10"/>
        <v>0</v>
      </c>
      <c r="BC27" s="29" t="str">
        <f t="shared" si="12"/>
        <v>USD Zero Only</v>
      </c>
      <c r="IE27" s="31">
        <v>1.02</v>
      </c>
      <c r="IF27" s="31" t="s">
        <v>36</v>
      </c>
      <c r="IG27" s="31" t="s">
        <v>37</v>
      </c>
      <c r="IH27" s="31">
        <v>213</v>
      </c>
      <c r="II27" s="31" t="s">
        <v>33</v>
      </c>
    </row>
    <row r="28" spans="1:243" s="30" customFormat="1" ht="48" customHeight="1">
      <c r="A28" s="115"/>
      <c r="B28" s="124"/>
      <c r="C28" s="20" t="s">
        <v>56</v>
      </c>
      <c r="D28" s="21">
        <v>1</v>
      </c>
      <c r="E28" s="22" t="s">
        <v>33</v>
      </c>
      <c r="F28" s="32">
        <v>100</v>
      </c>
      <c r="G28" s="33"/>
      <c r="H28" s="33"/>
      <c r="I28" s="89" t="s">
        <v>82</v>
      </c>
      <c r="J28" s="24">
        <f t="shared" si="11"/>
        <v>1</v>
      </c>
      <c r="K28" s="25" t="s">
        <v>42</v>
      </c>
      <c r="L28" s="25" t="s">
        <v>82</v>
      </c>
      <c r="M28" s="81"/>
      <c r="N28" s="81"/>
      <c r="O28" s="81"/>
      <c r="P28" s="35"/>
      <c r="Q28" s="81"/>
      <c r="R28" s="81"/>
      <c r="S28" s="35"/>
      <c r="T28" s="39"/>
      <c r="U28" s="39"/>
      <c r="V28" s="39"/>
      <c r="W28" s="39"/>
      <c r="X28" s="39"/>
      <c r="Y28" s="39"/>
      <c r="Z28" s="39"/>
      <c r="AA28" s="39"/>
      <c r="AB28" s="54"/>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28">
        <f>AB28</f>
        <v>0</v>
      </c>
      <c r="BB28" s="28">
        <f>BA28</f>
        <v>0</v>
      </c>
      <c r="BC28" s="29" t="str">
        <f t="shared" si="12"/>
        <v>EUR Zero Only</v>
      </c>
      <c r="IE28" s="31">
        <v>1.02</v>
      </c>
      <c r="IF28" s="31" t="s">
        <v>36</v>
      </c>
      <c r="IG28" s="31" t="s">
        <v>37</v>
      </c>
      <c r="IH28" s="31">
        <v>213</v>
      </c>
      <c r="II28" s="31" t="s">
        <v>33</v>
      </c>
    </row>
    <row r="29" spans="1:243" s="30" customFormat="1" ht="33" customHeight="1">
      <c r="A29" s="40" t="s">
        <v>84</v>
      </c>
      <c r="B29" s="40"/>
      <c r="C29" s="21"/>
      <c r="D29" s="21"/>
      <c r="E29" s="21"/>
      <c r="F29" s="21"/>
      <c r="G29" s="21"/>
      <c r="H29" s="79"/>
      <c r="I29" s="79"/>
      <c r="J29" s="79"/>
      <c r="K29" s="79"/>
      <c r="L29" s="21"/>
      <c r="M29" s="80"/>
      <c r="N29" s="80"/>
      <c r="O29" s="80"/>
      <c r="P29" s="80"/>
      <c r="Q29" s="41"/>
      <c r="R29" s="41"/>
      <c r="S29" s="41"/>
      <c r="T29" s="41"/>
      <c r="U29" s="41"/>
      <c r="V29" s="41"/>
      <c r="W29" s="41"/>
      <c r="X29" s="41"/>
      <c r="Y29" s="41"/>
      <c r="Z29" s="41"/>
      <c r="AA29" s="80"/>
      <c r="AB29" s="80"/>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2">
        <f>BA21+BA23+BA25+BA27</f>
        <v>0</v>
      </c>
      <c r="BB29" s="42">
        <f>SUM(BB21:BB27)</f>
        <v>0</v>
      </c>
      <c r="BC29" s="29" t="s">
        <v>81</v>
      </c>
      <c r="IE29" s="31">
        <v>4</v>
      </c>
      <c r="IF29" s="31" t="s">
        <v>36</v>
      </c>
      <c r="IG29" s="31" t="s">
        <v>39</v>
      </c>
      <c r="IH29" s="31">
        <v>10</v>
      </c>
      <c r="II29" s="31" t="s">
        <v>33</v>
      </c>
    </row>
    <row r="30" spans="1:243" s="44" customFormat="1" ht="39" customHeight="1" hidden="1">
      <c r="A30" s="68" t="s">
        <v>44</v>
      </c>
      <c r="B30" s="69"/>
      <c r="C30" s="70"/>
      <c r="D30" s="71"/>
      <c r="E30" s="72" t="s">
        <v>41</v>
      </c>
      <c r="F30" s="73"/>
      <c r="G30" s="74"/>
      <c r="H30" s="75"/>
      <c r="I30" s="75"/>
      <c r="J30" s="75"/>
      <c r="K30" s="76"/>
      <c r="L30" s="77"/>
      <c r="M30" s="78"/>
      <c r="O30" s="30"/>
      <c r="P30" s="30"/>
      <c r="Q30" s="30"/>
      <c r="R30" s="30"/>
      <c r="S30" s="30"/>
      <c r="AA30" s="94"/>
      <c r="AB30" s="94"/>
      <c r="BA30" s="49">
        <f>IF(ISBLANK(F30),0,IF(E30="Excess (+)",ROUND(BA29+(BA29*F30),2),IF(E30="Less (-)",ROUND(BA29+(BA29*F30*(-1)),2),0)))</f>
        <v>0</v>
      </c>
      <c r="BB30" s="50">
        <f>ROUND(BA30,0)</f>
        <v>0</v>
      </c>
      <c r="BC30" s="29" t="str">
        <f>SpellNumber(L30,BB30)</f>
        <v> Zero Only</v>
      </c>
      <c r="IE30" s="45"/>
      <c r="IF30" s="45"/>
      <c r="IG30" s="45"/>
      <c r="IH30" s="45"/>
      <c r="II30" s="45"/>
    </row>
    <row r="31" spans="1:243" s="30" customFormat="1" ht="33" customHeight="1">
      <c r="A31" s="40" t="s">
        <v>85</v>
      </c>
      <c r="B31" s="40"/>
      <c r="C31" s="21"/>
      <c r="D31" s="21"/>
      <c r="E31" s="21"/>
      <c r="F31" s="21"/>
      <c r="G31" s="21"/>
      <c r="H31" s="79"/>
      <c r="I31" s="79"/>
      <c r="J31" s="79"/>
      <c r="K31" s="79"/>
      <c r="L31" s="21"/>
      <c r="M31" s="80"/>
      <c r="N31" s="80"/>
      <c r="O31" s="80"/>
      <c r="P31" s="80"/>
      <c r="Q31" s="41"/>
      <c r="R31" s="41"/>
      <c r="S31" s="41"/>
      <c r="T31" s="41"/>
      <c r="U31" s="41"/>
      <c r="V31" s="41"/>
      <c r="W31" s="41"/>
      <c r="X31" s="41"/>
      <c r="Y31" s="41"/>
      <c r="Z31" s="41"/>
      <c r="AA31" s="80"/>
      <c r="AB31" s="80"/>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2">
        <f>BA22+BA24+BA26+BA28</f>
        <v>0</v>
      </c>
      <c r="BB31" s="42">
        <f>SUM(BB23:BB29)</f>
        <v>0</v>
      </c>
      <c r="BC31" s="29" t="s">
        <v>82</v>
      </c>
      <c r="IE31" s="31">
        <v>4</v>
      </c>
      <c r="IF31" s="31" t="s">
        <v>36</v>
      </c>
      <c r="IG31" s="31" t="s">
        <v>39</v>
      </c>
      <c r="IH31" s="31">
        <v>10</v>
      </c>
      <c r="II31" s="31" t="s">
        <v>33</v>
      </c>
    </row>
    <row r="32" spans="3:243" s="14" customFormat="1" ht="15">
      <c r="C32" s="46"/>
      <c r="D32" s="46"/>
      <c r="E32" s="46"/>
      <c r="F32" s="46"/>
      <c r="G32" s="46"/>
      <c r="H32" s="46"/>
      <c r="I32" s="46"/>
      <c r="J32" s="46"/>
      <c r="K32" s="46"/>
      <c r="L32" s="46"/>
      <c r="M32" s="46"/>
      <c r="O32" s="46"/>
      <c r="BA32" s="46"/>
      <c r="BC32" s="53"/>
      <c r="IE32" s="15"/>
      <c r="IF32" s="15"/>
      <c r="IG32" s="15"/>
      <c r="IH32" s="15"/>
      <c r="II32" s="15"/>
    </row>
  </sheetData>
  <sheetProtection password="EFBF" sheet="1"/>
  <mergeCells count="20">
    <mergeCell ref="A27:A28"/>
    <mergeCell ref="B27:B28"/>
    <mergeCell ref="A23:A24"/>
    <mergeCell ref="B23:B24"/>
    <mergeCell ref="A25:A26"/>
    <mergeCell ref="B25:B26"/>
    <mergeCell ref="A15:A16"/>
    <mergeCell ref="B15:B16"/>
    <mergeCell ref="A17:A18"/>
    <mergeCell ref="B17:B18"/>
    <mergeCell ref="A19:A20"/>
    <mergeCell ref="B19:B20"/>
    <mergeCell ref="A9:BC9"/>
    <mergeCell ref="B14:BC14"/>
    <mergeCell ref="A1:L1"/>
    <mergeCell ref="A4:BC4"/>
    <mergeCell ref="A5:BC5"/>
    <mergeCell ref="A6:BC6"/>
    <mergeCell ref="A7:BC7"/>
    <mergeCell ref="B8:BC8"/>
  </mergeCells>
  <dataValidations count="21">
    <dataValidation type="list" allowBlank="1" showInputMessage="1" showErrorMessage="1" sqref="L13 L15:L20 L23:L28">
      <formula1>"INR,USD,JPY,EUR"</formula1>
    </dataValidation>
    <dataValidation type="list" allowBlank="1" showInputMessage="1" showErrorMessage="1" sqref="K13 K15:K20 K23:K28">
      <formula1>"Partial Conversion, Full Conversion"</formula1>
    </dataValidation>
    <dataValidation type="decimal" allowBlank="1" showInputMessage="1" showErrorMessage="1" promptTitle="Quantity" prompt="Please enter the Quantity for this item. " errorTitle="Invalid Entry" error="Only Numeric Values are allowed. " sqref="F13 D13 D15:D20 F15:F20 F23:F28 D23:D28">
      <formula1>0</formula1>
      <formula2>999999999999999</formula2>
    </dataValidation>
    <dataValidation allowBlank="1" showInputMessage="1" showErrorMessage="1" promptTitle="Units" prompt="Please enter Units in text" sqref="E13 E15:E20 E23:E28"/>
    <dataValidation type="decimal" allowBlank="1" showInputMessage="1" showErrorMessage="1" promptTitle="Rate Entry" prompt="Please enter the Basic Price in Rupees for this item. " errorTitle="Invaid Entry" error="Only Numeric Values are allowed. " sqref="G13:H13 G15:H20 G23:H2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Q15:Q20 Q23:Q2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R15:R20 R23:R28">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N15:O20 N23:O28">
      <formula1>0</formula1>
      <formula2>999999999999999</formula2>
    </dataValidation>
    <dataValidation allowBlank="1" showInputMessage="1" showErrorMessage="1" promptTitle="Itemcode/Make" prompt="Please enter text" sqref="C13 C15:C20 C23:C28"/>
    <dataValidation type="list" showInputMessage="1" showErrorMessage="1" sqref="I13">
      <formula1>"Excess(+), Less(-)"</formula1>
    </dataValidation>
    <dataValidation allowBlank="1" showInputMessage="1" showErrorMessage="1" promptTitle="Addition / Deduction" prompt="Please Choose the correct One" sqref="J13 J15:J20 J23:J28"/>
    <dataValidation type="list" allowBlank="1" showInputMessage="1" showErrorMessage="1" sqref="C2">
      <formula1>"Normal, SingleWindow, Alternate"</formula1>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30">
      <formula1>IF(E30&lt;&gt;"Select",0,-1)</formula1>
      <formula2>IF(E30&lt;&gt;"Select",99.99,-1)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0">
      <formula1>0</formula1>
      <formula2>IF(E30&lt;&gt;"Select",99.9,0)</formula2>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5:M20 M23:M28">
      <formula1>0</formula1>
      <formula2>999999999999999</formula2>
    </dataValidation>
    <dataValidation type="list" showInputMessage="1" showErrorMessage="1" promptTitle="Less or Excess" prompt="Please select either LESS  ( - )  or  EXCESS  ( + )" errorTitle="Please enter valid values only" error="Please select either LESS ( - ) or  EXCESS  ( + )" sqref="E30">
      <formula1>IF(ISBLANK(F30),$A$3:$C$3,$B$3:$C$3)</formula1>
    </dataValidation>
    <dataValidation type="list" showInputMessage="1" showErrorMessage="1" promptTitle="Option C1 or D1" prompt="Please select the Option C1 or Option D1" errorTitle="Please enter valid values only" error="Please select the Option C1 or Option D1" sqref="D30">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0">
      <formula1>0</formula1>
      <formula2>99.9</formula2>
    </dataValidation>
    <dataValidation type="decimal" allowBlank="1" showInputMessage="1" showErrorMessage="1" errorTitle="Invalid Entry" error="Only Numeric Values are allowed. " sqref="A13:A15 A17 A19 A21 A23 A25 A27">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125" t="s">
        <v>3</v>
      </c>
      <c r="F6" s="125"/>
      <c r="G6" s="125"/>
      <c r="H6" s="125"/>
      <c r="I6" s="125"/>
      <c r="J6" s="125"/>
      <c r="K6" s="125"/>
    </row>
    <row r="7" spans="5:11" ht="15">
      <c r="E7" s="125"/>
      <c r="F7" s="125"/>
      <c r="G7" s="125"/>
      <c r="H7" s="125"/>
      <c r="I7" s="125"/>
      <c r="J7" s="125"/>
      <c r="K7" s="125"/>
    </row>
    <row r="8" spans="5:11" ht="15">
      <c r="E8" s="125"/>
      <c r="F8" s="125"/>
      <c r="G8" s="125"/>
      <c r="H8" s="125"/>
      <c r="I8" s="125"/>
      <c r="J8" s="125"/>
      <c r="K8" s="125"/>
    </row>
    <row r="9" spans="5:11" ht="15">
      <c r="E9" s="125"/>
      <c r="F9" s="125"/>
      <c r="G9" s="125"/>
      <c r="H9" s="125"/>
      <c r="I9" s="125"/>
      <c r="J9" s="125"/>
      <c r="K9" s="125"/>
    </row>
    <row r="10" spans="5:11" ht="15">
      <c r="E10" s="125"/>
      <c r="F10" s="125"/>
      <c r="G10" s="125"/>
      <c r="H10" s="125"/>
      <c r="I10" s="125"/>
      <c r="J10" s="125"/>
      <c r="K10" s="125"/>
    </row>
    <row r="11" spans="5:11" ht="15">
      <c r="E11" s="125"/>
      <c r="F11" s="125"/>
      <c r="G11" s="125"/>
      <c r="H11" s="125"/>
      <c r="I11" s="125"/>
      <c r="J11" s="125"/>
      <c r="K11" s="125"/>
    </row>
    <row r="12" spans="5:11" ht="15">
      <c r="E12" s="125"/>
      <c r="F12" s="125"/>
      <c r="G12" s="125"/>
      <c r="H12" s="125"/>
      <c r="I12" s="125"/>
      <c r="J12" s="125"/>
      <c r="K12" s="125"/>
    </row>
    <row r="13" spans="5:11" ht="15">
      <c r="E13" s="125"/>
      <c r="F13" s="125"/>
      <c r="G13" s="125"/>
      <c r="H13" s="125"/>
      <c r="I13" s="125"/>
      <c r="J13" s="125"/>
      <c r="K13" s="125"/>
    </row>
    <row r="14" spans="5:11" ht="15">
      <c r="E14" s="125"/>
      <c r="F14" s="125"/>
      <c r="G14" s="125"/>
      <c r="H14" s="125"/>
      <c r="I14" s="125"/>
      <c r="J14" s="125"/>
      <c r="K14" s="12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2014-12-11T06:40:55Z</cp:lastPrinted>
  <dcterms:created xsi:type="dcterms:W3CDTF">2009-01-30T06:42:42Z</dcterms:created>
  <dcterms:modified xsi:type="dcterms:W3CDTF">2024-04-06T12:15:08Z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vGUCmgmypd/NViSTg6Z0N2jx7CI=</vt:lpwstr>
  </property>
</Properties>
</file>